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8355" tabRatio="0"/>
  </bookViews>
  <sheets>
    <sheet name="carta de competição - trampolim" sheetId="1" r:id="rId1"/>
    <sheet name="instruções" sheetId="2" r:id="rId2"/>
  </sheets>
  <definedNames>
    <definedName name="_xlnm.Print_Area" localSheetId="0">'carta de competição - trampolim'!$A$5:$CB$71</definedName>
    <definedName name="encontros">'carta de competição - trampolim'!$FK$2:$FK$5</definedName>
    <definedName name="escolas">'carta de competição - trampolim'!$GY$18:$GY$43</definedName>
    <definedName name="especialidades">'carta de competição - trampolim'!$FL$16:$FL$18</definedName>
    <definedName name="nível">'carta de competição - trampolim'!$FL$6:$FL$8</definedName>
    <definedName name="nivel1.1">'carta de competição - trampolim'!$GO$10:$GO$13</definedName>
    <definedName name="nível2">'carta de competição - trampolim'!$GO$16:$GO$21</definedName>
    <definedName name="nível3">'carta de competição - trampolim'!$GO$22:$GO$31</definedName>
    <definedName name="séries">'carta de competição - trampolim'!$HH$17:$HH$27</definedName>
    <definedName name="sexo">'carta de competição - trampolim'!$GU$5:$GU$6</definedName>
    <definedName name="tumbling1">'carta de competição - trampolim'!$GR$5:$GR$10</definedName>
    <definedName name="tumbling2">'carta de competição - trampolim'!$GR$13:$GR$19</definedName>
    <definedName name="tumbling3">'carta de competição - trampolim'!$GR$21:$GR$33</definedName>
  </definedNames>
  <calcPr calcId="125725"/>
</workbook>
</file>

<file path=xl/calcChain.xml><?xml version="1.0" encoding="utf-8"?>
<calcChain xmlns="http://schemas.openxmlformats.org/spreadsheetml/2006/main">
  <c r="BP8" i="1"/>
  <c r="BH8"/>
  <c r="BD14"/>
  <c r="BC14"/>
  <c r="BB14"/>
  <c r="BD11"/>
  <c r="BC11"/>
  <c r="BB11"/>
  <c r="BD23"/>
  <c r="BC23"/>
  <c r="BB23"/>
  <c r="BD21"/>
  <c r="BC21"/>
  <c r="BB21"/>
  <c r="BD32"/>
  <c r="BC32"/>
  <c r="BB32"/>
  <c r="BD30"/>
  <c r="BC30"/>
  <c r="BB30"/>
  <c r="S35"/>
  <c r="BS35"/>
  <c r="BP35"/>
  <c r="S34"/>
  <c r="BS34"/>
  <c r="BP34"/>
  <c r="S33"/>
  <c r="BS33"/>
  <c r="BP33"/>
  <c r="S32"/>
  <c r="BS32"/>
  <c r="BP32"/>
  <c r="S31"/>
  <c r="BS31"/>
  <c r="BP31"/>
  <c r="S30"/>
  <c r="BS30"/>
  <c r="BN29"/>
  <c r="S28"/>
  <c r="BS28"/>
  <c r="BP28"/>
  <c r="S27"/>
  <c r="BS27"/>
  <c r="BP27"/>
  <c r="S26"/>
  <c r="BS26"/>
  <c r="BP26"/>
  <c r="BP25"/>
  <c r="BN23"/>
  <c r="BO17"/>
  <c r="BM17"/>
  <c r="BN17"/>
  <c r="BZ43"/>
  <c r="BU43"/>
  <c r="BT43"/>
  <c r="BR43"/>
  <c r="BZ42"/>
  <c r="BU42"/>
  <c r="BT42"/>
  <c r="BR42"/>
  <c r="BX41"/>
  <c r="BU41"/>
  <c r="BT41"/>
  <c r="BR41"/>
  <c r="BZ40"/>
  <c r="BU40"/>
  <c r="BT40"/>
  <c r="BR40"/>
  <c r="AZ43"/>
  <c r="AU43"/>
  <c r="AT43"/>
  <c r="AR43"/>
  <c r="AZ42"/>
  <c r="AU42"/>
  <c r="AT42"/>
  <c r="AR42"/>
  <c r="AX41"/>
  <c r="AU41"/>
  <c r="AT41"/>
  <c r="AR41"/>
  <c r="AZ40"/>
  <c r="AU40"/>
  <c r="AT40"/>
  <c r="AR40"/>
  <c r="BZ8"/>
  <c r="BU8"/>
  <c r="BT8"/>
  <c r="BR8"/>
  <c r="BZ7"/>
  <c r="BU7"/>
  <c r="BT7"/>
  <c r="BR7"/>
  <c r="BX6"/>
  <c r="BU6"/>
  <c r="BT6"/>
  <c r="BR6"/>
  <c r="BZ5"/>
  <c r="BU5"/>
  <c r="BT5"/>
  <c r="BR5"/>
  <c r="AT7"/>
  <c r="BS69"/>
  <c r="BP69"/>
  <c r="BS68"/>
  <c r="BP68"/>
  <c r="BS67"/>
  <c r="BP67"/>
  <c r="BS66"/>
  <c r="BP66"/>
  <c r="BD66"/>
  <c r="BC66"/>
  <c r="BB66"/>
  <c r="BS65"/>
  <c r="BP65"/>
  <c r="BS64"/>
  <c r="BD64"/>
  <c r="BC64"/>
  <c r="BB64"/>
  <c r="BN63"/>
  <c r="BS62"/>
  <c r="BP62"/>
  <c r="BS61"/>
  <c r="BP61"/>
  <c r="BS60"/>
  <c r="BP60"/>
  <c r="BP59"/>
  <c r="BN57"/>
  <c r="BD57"/>
  <c r="BC57"/>
  <c r="BB57"/>
  <c r="BD55"/>
  <c r="BC55"/>
  <c r="BB55"/>
  <c r="BO51"/>
  <c r="BN51"/>
  <c r="BD48"/>
  <c r="BC48"/>
  <c r="BB48"/>
  <c r="BD46"/>
  <c r="BC46"/>
  <c r="BB46"/>
  <c r="BP43"/>
  <c r="BH43"/>
  <c r="AZ8"/>
  <c r="AU8"/>
  <c r="AT8"/>
  <c r="AR8"/>
  <c r="AZ7"/>
  <c r="AU7"/>
  <c r="AR7"/>
  <c r="AX6"/>
  <c r="AU6"/>
  <c r="AT6"/>
  <c r="AR6"/>
  <c r="AZ5"/>
  <c r="AU5"/>
  <c r="AT5"/>
  <c r="AR5"/>
  <c r="Z43"/>
  <c r="Z42"/>
  <c r="Z40"/>
  <c r="X41"/>
  <c r="T43"/>
  <c r="T41"/>
  <c r="T40"/>
  <c r="U43"/>
  <c r="R43"/>
  <c r="U42"/>
  <c r="T42"/>
  <c r="R42"/>
  <c r="U41"/>
  <c r="R41"/>
  <c r="U40"/>
  <c r="R40"/>
  <c r="AL1"/>
  <c r="M17"/>
  <c r="AP37"/>
  <c r="AP36"/>
  <c r="AP35"/>
  <c r="AP34"/>
  <c r="AP33"/>
  <c r="AP69"/>
  <c r="AP68"/>
  <c r="AP67"/>
  <c r="AP66"/>
  <c r="AP65"/>
  <c r="AN63"/>
  <c r="AP32"/>
  <c r="AP31"/>
  <c r="AP30"/>
  <c r="AP29"/>
  <c r="AP62"/>
  <c r="AP61"/>
  <c r="AP60"/>
  <c r="AP59"/>
  <c r="AG40"/>
  <c r="AG5"/>
  <c r="AS34"/>
  <c r="AS35"/>
  <c r="S68"/>
  <c r="AS69"/>
  <c r="AS65"/>
  <c r="O29"/>
  <c r="BO29"/>
  <c r="O23"/>
  <c r="BO23"/>
  <c r="AS30"/>
  <c r="AS31"/>
  <c r="S62"/>
  <c r="S25"/>
  <c r="S59"/>
  <c r="BS25"/>
  <c r="BS59"/>
  <c r="M20"/>
  <c r="S20"/>
  <c r="BM22"/>
  <c r="BM20"/>
  <c r="BM21"/>
  <c r="BM19"/>
  <c r="S29"/>
  <c r="BS29"/>
  <c r="BO63"/>
  <c r="S23"/>
  <c r="BS23"/>
  <c r="BO57"/>
  <c r="S69"/>
  <c r="O51"/>
  <c r="S17"/>
  <c r="BS17"/>
  <c r="AO51"/>
  <c r="AS37"/>
  <c r="S65"/>
  <c r="AS33"/>
  <c r="AS66"/>
  <c r="S66"/>
  <c r="S67"/>
  <c r="AS67"/>
  <c r="AS32"/>
  <c r="AS62"/>
  <c r="AS59"/>
  <c r="AS29"/>
  <c r="S60"/>
  <c r="AS60"/>
  <c r="S61"/>
  <c r="AS61"/>
  <c r="AO63"/>
  <c r="AS68"/>
  <c r="AS36"/>
  <c r="O63"/>
  <c r="O57"/>
  <c r="AO57"/>
  <c r="S24"/>
  <c r="M19"/>
  <c r="M22"/>
  <c r="M21"/>
  <c r="AS25"/>
  <c r="BS20"/>
  <c r="BS58"/>
  <c r="BS24"/>
  <c r="AS63"/>
  <c r="AS57"/>
  <c r="S54"/>
  <c r="P20"/>
  <c r="AP54"/>
  <c r="AS51"/>
  <c r="BS51"/>
  <c r="AS54"/>
  <c r="BS54"/>
  <c r="S57"/>
  <c r="BS57"/>
  <c r="S63"/>
  <c r="BS63"/>
  <c r="S51"/>
  <c r="S58"/>
  <c r="AS58"/>
  <c r="S64"/>
  <c r="AS64"/>
  <c r="S21"/>
  <c r="BS21"/>
  <c r="P21"/>
  <c r="S22"/>
  <c r="BS22"/>
  <c r="P22"/>
  <c r="S19"/>
  <c r="BS19"/>
  <c r="P19"/>
  <c r="BP53"/>
  <c r="BP19"/>
  <c r="AP25"/>
  <c r="BP54"/>
  <c r="BP20"/>
  <c r="BP56"/>
  <c r="BP22"/>
  <c r="BP55"/>
  <c r="BP21"/>
  <c r="AS24"/>
  <c r="BS53"/>
  <c r="AS27"/>
  <c r="BS56"/>
  <c r="AS26"/>
  <c r="BS55"/>
  <c r="AP56"/>
  <c r="AP27"/>
  <c r="AP55"/>
  <c r="AP26"/>
  <c r="AP53"/>
  <c r="AP24"/>
  <c r="S18"/>
  <c r="BS18"/>
  <c r="AS53"/>
  <c r="S53"/>
  <c r="S56"/>
  <c r="AS56"/>
  <c r="S55"/>
  <c r="AS55"/>
  <c r="AS52"/>
  <c r="BS52"/>
  <c r="S52"/>
  <c r="AZ25"/>
  <c r="HF54"/>
  <c r="HF26"/>
  <c r="HF22"/>
  <c r="HF30"/>
  <c r="HF34"/>
  <c r="HF38"/>
  <c r="HF42"/>
  <c r="HF46"/>
  <c r="HF50"/>
  <c r="HF18"/>
  <c r="AP43"/>
  <c r="AI43"/>
  <c r="P43"/>
  <c r="H43"/>
  <c r="P55"/>
  <c r="AI1"/>
  <c r="AH1"/>
  <c r="AK1"/>
  <c r="AJ1"/>
  <c r="AG1"/>
  <c r="AE1"/>
  <c r="AF1"/>
  <c r="AD1"/>
  <c r="AD2"/>
  <c r="KQ21"/>
  <c r="FR34"/>
  <c r="FQ34"/>
  <c r="FP34"/>
  <c r="FR23"/>
  <c r="FQ23"/>
  <c r="AE31"/>
  <c r="AE66"/>
  <c r="AD66"/>
  <c r="AC66"/>
  <c r="AE64"/>
  <c r="AD64"/>
  <c r="AC64"/>
  <c r="AE57"/>
  <c r="AD57"/>
  <c r="AC57"/>
  <c r="AE55"/>
  <c r="AD55"/>
  <c r="AC55"/>
  <c r="AE48"/>
  <c r="AD48"/>
  <c r="AC48"/>
  <c r="AE46"/>
  <c r="AD46"/>
  <c r="AC46"/>
  <c r="AH31"/>
  <c r="AK31"/>
  <c r="AK23"/>
  <c r="AH23"/>
  <c r="B66"/>
  <c r="C66"/>
  <c r="D66"/>
  <c r="D57"/>
  <c r="C57"/>
  <c r="AN57"/>
  <c r="AN51"/>
  <c r="D64"/>
  <c r="C64"/>
  <c r="B64"/>
  <c r="N63"/>
  <c r="N57"/>
  <c r="B57"/>
  <c r="D55"/>
  <c r="C55"/>
  <c r="B55"/>
  <c r="N51"/>
  <c r="D48"/>
  <c r="C48"/>
  <c r="B48"/>
  <c r="D46"/>
  <c r="C46"/>
  <c r="B46"/>
  <c r="D30"/>
  <c r="C30"/>
  <c r="B30"/>
  <c r="N29"/>
  <c r="N23"/>
  <c r="B23"/>
  <c r="FP23"/>
  <c r="D21"/>
  <c r="C21"/>
  <c r="B21"/>
  <c r="N17"/>
  <c r="D14"/>
  <c r="C14"/>
  <c r="B14"/>
  <c r="D11"/>
  <c r="C11"/>
  <c r="B11"/>
  <c r="BT26"/>
  <c r="BT23"/>
  <c r="BT28"/>
  <c r="BT25"/>
  <c r="BT24"/>
  <c r="BT27"/>
  <c r="BT21"/>
  <c r="BT18"/>
  <c r="BT20"/>
  <c r="BT17"/>
  <c r="BT22"/>
  <c r="BT19"/>
  <c r="BT32"/>
  <c r="BT29"/>
  <c r="BT34"/>
  <c r="BT31"/>
  <c r="BT33"/>
  <c r="BT30"/>
  <c r="BT60"/>
  <c r="BT57"/>
  <c r="BT62"/>
  <c r="BT59"/>
  <c r="BT61"/>
  <c r="BT58"/>
  <c r="BT66"/>
  <c r="BT64"/>
  <c r="BT68"/>
  <c r="BT67"/>
  <c r="BT65"/>
  <c r="BT63"/>
  <c r="BT54"/>
  <c r="BT51"/>
  <c r="BT55"/>
  <c r="BT53"/>
  <c r="BT52"/>
  <c r="BT56"/>
  <c r="AT60"/>
  <c r="AT61"/>
  <c r="T61"/>
  <c r="T27"/>
  <c r="AT68"/>
  <c r="T33"/>
  <c r="AT67"/>
  <c r="T67"/>
  <c r="AT52"/>
  <c r="AT55"/>
  <c r="T55"/>
  <c r="T21"/>
  <c r="T51"/>
  <c r="T59"/>
  <c r="AT53"/>
  <c r="T52"/>
  <c r="T60"/>
  <c r="T68"/>
  <c r="AT54"/>
  <c r="AT62"/>
  <c r="T53"/>
  <c r="AT63"/>
  <c r="T54"/>
  <c r="T62"/>
  <c r="AT56"/>
  <c r="AT64"/>
  <c r="T63"/>
  <c r="AT57"/>
  <c r="AT65"/>
  <c r="T56"/>
  <c r="T64"/>
  <c r="AT58"/>
  <c r="AT66"/>
  <c r="T57"/>
  <c r="T65"/>
  <c r="AT51"/>
  <c r="AT59"/>
  <c r="T58"/>
  <c r="T66"/>
  <c r="T34"/>
  <c r="T28"/>
  <c r="T22"/>
  <c r="T20"/>
  <c r="T25"/>
  <c r="T30"/>
  <c r="T32"/>
  <c r="T23"/>
  <c r="T24"/>
  <c r="T17"/>
  <c r="T26"/>
  <c r="T18"/>
  <c r="T19"/>
  <c r="T29"/>
  <c r="T31"/>
  <c r="FZ21"/>
  <c r="FT24"/>
  <c r="FU24"/>
  <c r="FV26"/>
  <c r="FW26"/>
  <c r="FV27"/>
  <c r="FW27"/>
  <c r="FV32"/>
  <c r="FW32"/>
  <c r="FV33"/>
  <c r="FW33"/>
  <c r="FS34"/>
  <c r="FT34"/>
  <c r="FU34"/>
  <c r="FV39"/>
  <c r="FW39"/>
  <c r="AP8"/>
  <c r="FP14"/>
  <c r="FS14"/>
  <c r="FQ14"/>
  <c r="FT14"/>
  <c r="FR14"/>
  <c r="FU14"/>
  <c r="FS24"/>
  <c r="AE23"/>
  <c r="AJ31"/>
  <c r="AG31"/>
  <c r="AD31"/>
  <c r="AJ23"/>
  <c r="AG23"/>
  <c r="AD23"/>
  <c r="AK15"/>
  <c r="AH15"/>
  <c r="AE15"/>
  <c r="AJ15"/>
  <c r="AG15"/>
  <c r="AD15"/>
  <c r="AC25"/>
  <c r="AC17"/>
  <c r="AN33"/>
  <c r="AN29"/>
  <c r="AN24"/>
  <c r="AI8"/>
  <c r="AT24"/>
  <c r="AT27"/>
  <c r="AT25"/>
  <c r="AT26"/>
  <c r="AT28"/>
  <c r="AT29"/>
  <c r="AT30"/>
  <c r="AT33"/>
  <c r="AT35"/>
  <c r="AT36"/>
  <c r="AT34"/>
  <c r="AT31"/>
  <c r="AT32"/>
  <c r="AX17"/>
  <c r="AX18"/>
  <c r="AC33"/>
  <c r="AX19"/>
  <c r="FV22"/>
  <c r="FW22"/>
  <c r="P53"/>
  <c r="FV23"/>
  <c r="FW23"/>
  <c r="P54"/>
  <c r="FV24"/>
  <c r="FW24"/>
  <c r="FV25"/>
  <c r="FW25"/>
  <c r="P56"/>
  <c r="FV34"/>
  <c r="FW34"/>
  <c r="P65"/>
  <c r="FV36"/>
  <c r="FW36"/>
  <c r="P67"/>
  <c r="FV28"/>
  <c r="FW28"/>
  <c r="P59"/>
  <c r="FV29"/>
  <c r="FW29"/>
  <c r="FV30"/>
  <c r="FW30"/>
  <c r="P60"/>
  <c r="P61"/>
  <c r="FV35"/>
  <c r="FW35"/>
  <c r="P66"/>
  <c r="FV37"/>
  <c r="FW37"/>
  <c r="FV38"/>
  <c r="FW38"/>
  <c r="P68"/>
  <c r="P69"/>
  <c r="AZ33"/>
  <c r="P62"/>
  <c r="FV31"/>
  <c r="FW31"/>
  <c r="AZ29"/>
  <c r="AX20"/>
</calcChain>
</file>

<file path=xl/sharedStrings.xml><?xml version="1.0" encoding="utf-8"?>
<sst xmlns="http://schemas.openxmlformats.org/spreadsheetml/2006/main" count="614" uniqueCount="212">
  <si>
    <t>DATA</t>
  </si>
  <si>
    <t>NÍVEL</t>
  </si>
  <si>
    <t>PROVA</t>
  </si>
  <si>
    <t>Ordem de passagem</t>
  </si>
  <si>
    <t>ESCOLA</t>
  </si>
  <si>
    <t>Factor de Avaliação</t>
  </si>
  <si>
    <t>Bom</t>
  </si>
  <si>
    <t>Fraco</t>
  </si>
  <si>
    <t>Amplitude do Salto</t>
  </si>
  <si>
    <t>Extensão dos pés</t>
  </si>
  <si>
    <t>Definição de ângulos</t>
  </si>
  <si>
    <t>Total</t>
  </si>
  <si>
    <t>carpa pernas afastadas</t>
  </si>
  <si>
    <t>posição engrupada</t>
  </si>
  <si>
    <t>1/2 pirueta</t>
  </si>
  <si>
    <t>mortal à frente engrupado</t>
  </si>
  <si>
    <t>1 pirueta</t>
  </si>
  <si>
    <t>mortal à frente encarpado</t>
  </si>
  <si>
    <t>mortal à frente empranchado</t>
  </si>
  <si>
    <t>barani engrupado</t>
  </si>
  <si>
    <r>
      <t>1</t>
    </r>
    <r>
      <rPr>
        <vertAlign val="superscript"/>
        <sz val="11"/>
        <color theme="1"/>
        <rFont val="Times New Roman"/>
        <family val="1"/>
      </rPr>
      <t>1/2</t>
    </r>
    <r>
      <rPr>
        <sz val="11"/>
        <color theme="1"/>
        <rFont val="Times New Roman"/>
        <family val="1"/>
      </rPr>
      <t xml:space="preserve"> pirueta</t>
    </r>
  </si>
  <si>
    <t>barani encarpado</t>
  </si>
  <si>
    <t>barani empranchado</t>
  </si>
  <si>
    <t>barani out encarpado</t>
  </si>
  <si>
    <t>barani in engrupado</t>
  </si>
  <si>
    <t>1º Salto</t>
  </si>
  <si>
    <t>2º Salto</t>
  </si>
  <si>
    <t>3º Salto</t>
  </si>
  <si>
    <t>carpa pernas unidas</t>
  </si>
  <si>
    <t>Tumbling</t>
  </si>
  <si>
    <t>Mini trampolim</t>
  </si>
  <si>
    <t>rondada</t>
  </si>
  <si>
    <t>roda</t>
  </si>
  <si>
    <t>roda sem mãos</t>
  </si>
  <si>
    <t>flic-flac á retaguarda</t>
  </si>
  <si>
    <t>tempo</t>
  </si>
  <si>
    <t>mortal atrás engrupado</t>
  </si>
  <si>
    <t>mortal atrás encarpado</t>
  </si>
  <si>
    <t>mortal atrás com 1 pirueta</t>
  </si>
  <si>
    <t>mortal atrás empranchado</t>
  </si>
  <si>
    <t xml:space="preserve">Alinha. segmentos </t>
  </si>
  <si>
    <t>Nome do ginasta</t>
  </si>
  <si>
    <t>Sexo</t>
  </si>
  <si>
    <t>masculino</t>
  </si>
  <si>
    <t>feminino</t>
  </si>
  <si>
    <t>q</t>
  </si>
  <si>
    <t>w</t>
  </si>
  <si>
    <t>e</t>
  </si>
  <si>
    <t>r</t>
  </si>
  <si>
    <t>t</t>
  </si>
  <si>
    <t>y</t>
  </si>
  <si>
    <t>u</t>
  </si>
  <si>
    <t>rudy</t>
  </si>
  <si>
    <t>MINITRAMPOLIM</t>
  </si>
  <si>
    <t>salto de mãos</t>
  </si>
  <si>
    <t>barany out engrupado</t>
  </si>
  <si>
    <t>Instruções</t>
  </si>
  <si>
    <t>3 - Para apagarem um elemento facultativo colocado através dos filtro, só tem de fazer "delete", nessa célula e escolher um novo elemento através do filtro.</t>
  </si>
  <si>
    <t>Juiz de execução 1</t>
  </si>
  <si>
    <t>1º salto</t>
  </si>
  <si>
    <t>2º salto</t>
  </si>
  <si>
    <t>3º salto</t>
  </si>
  <si>
    <t>Juiz de execução 3</t>
  </si>
  <si>
    <t>Juiz de execução 2</t>
  </si>
  <si>
    <t>Juiz Árbitro</t>
  </si>
  <si>
    <t>DIFI.</t>
  </si>
  <si>
    <t>DEDU.</t>
  </si>
  <si>
    <t xml:space="preserve">GINÁSTICA DE TRAMPOLINS
Carta de Competição
</t>
  </si>
  <si>
    <t>GRUPO</t>
  </si>
  <si>
    <t>Nº de ordem</t>
  </si>
  <si>
    <t xml:space="preserve">4 - Entregar as cartas devidamente preenchidas e recortadas, aquando da chegada da delegação ao pavilhão. </t>
  </si>
  <si>
    <t>barani in encarpado</t>
  </si>
  <si>
    <t>Tapete</t>
  </si>
  <si>
    <t>AFI</t>
  </si>
  <si>
    <t>nivel 1</t>
  </si>
  <si>
    <t>nivel2</t>
  </si>
  <si>
    <t>nivel 3</t>
  </si>
  <si>
    <t>rolamento engrupado à frente</t>
  </si>
  <si>
    <t>rolamento à frente pernas afastadas</t>
  </si>
  <si>
    <t>rolamento engrupado à retaguarda</t>
  </si>
  <si>
    <t>nível 1</t>
  </si>
  <si>
    <t>CLDE</t>
  </si>
  <si>
    <t>1 - No  cabeçalho só tem de colocar o nome do aluno, sexo, nome da escola através do filtro e ordem de passagem. 
     Na ordem de passagem tem de colocar o grupo a que pertence o aluno bem como o seu número de ordem.
     O sexo é colocado através do filtro.</t>
  </si>
  <si>
    <t>DEDUÇÕES</t>
  </si>
  <si>
    <t>TAPETE</t>
  </si>
  <si>
    <t>Nota Final
 do JE 2</t>
  </si>
  <si>
    <t>Nota Final
 do JE 1</t>
  </si>
  <si>
    <t>DIF</t>
  </si>
  <si>
    <t>DED</t>
  </si>
  <si>
    <t>NOTA</t>
  </si>
  <si>
    <t>ELEMENTO</t>
  </si>
  <si>
    <t>Notas do Ginasta</t>
  </si>
  <si>
    <t>M. Bom</t>
  </si>
  <si>
    <t>Suf.</t>
  </si>
  <si>
    <t>Insuf.</t>
  </si>
  <si>
    <t xml:space="preserve">  </t>
  </si>
  <si>
    <t>Receção</t>
  </si>
  <si>
    <t>1º Encontro</t>
  </si>
  <si>
    <t>2º Encontro</t>
  </si>
  <si>
    <t>3º Encontro</t>
  </si>
  <si>
    <t>4º Encontro</t>
  </si>
  <si>
    <t>Uso de assessórios - 0,3 pts</t>
  </si>
  <si>
    <t xml:space="preserve"> + de 20'' após  - 0,2pts</t>
  </si>
  <si>
    <t>Assis. Verb/gest. - 0,3pts cada</t>
  </si>
  <si>
    <t>NOME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</si>
  <si>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duas páginas e cortar pelo picotado.
Cada aluno tem assim 3 cartas para juízes de execução e uma para o juiz árbitro.
</t>
    </r>
    <r>
      <rPr>
        <b/>
        <sz val="16"/>
        <color rgb="FFFF0000"/>
        <rFont val="Times New Roman"/>
        <family val="1"/>
      </rPr>
      <t xml:space="preserve">NOTA: somente as células que têm de preencher não estão bloqueadas
</t>
    </r>
  </si>
  <si>
    <t xml:space="preserve">  + de 20'' após  - 0,2pts</t>
  </si>
  <si>
    <t>Entensão dos pés</t>
  </si>
  <si>
    <t>Alinha.  segmentos</t>
  </si>
  <si>
    <t>Ritmo do exercício</t>
  </si>
  <si>
    <t>afi</t>
  </si>
  <si>
    <t>rol. eng. frente</t>
  </si>
  <si>
    <t>rol. eng. reta. + 1/2 pirueta</t>
  </si>
  <si>
    <t>rol. eng. retaguarda</t>
  </si>
  <si>
    <t>roda - sentido oposto</t>
  </si>
  <si>
    <t>rodada</t>
  </si>
  <si>
    <t>carpa</t>
  </si>
  <si>
    <t>rol. eng. frente + 1/2 pirueta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</si>
  <si>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</si>
  <si>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</si>
  <si>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</si>
  <si>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</si>
  <si>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</si>
  <si>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</si>
  <si>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</si>
  <si>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</si>
  <si>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Série 9</t>
  </si>
  <si>
    <t>Série 10</t>
  </si>
  <si>
    <t>SÉRIE 1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</si>
  <si>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</si>
  <si>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</si>
  <si>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</si>
  <si>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</si>
  <si>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</si>
  <si>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</si>
  <si>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</si>
  <si>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</si>
  <si>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</si>
  <si>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</si>
  <si>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</si>
  <si>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</si>
  <si>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</si>
  <si>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</si>
  <si>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</si>
  <si>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</si>
  <si>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</si>
  <si>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</si>
  <si>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</si>
  <si>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</si>
  <si>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</si>
  <si>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</si>
  <si>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</si>
  <si>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</si>
  <si>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</si>
  <si>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</si>
  <si>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</si>
  <si>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</si>
  <si>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</si>
  <si>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</si>
  <si>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</si>
  <si>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</si>
  <si>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</si>
  <si>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</si>
  <si>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</si>
  <si>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</si>
  <si>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4.1</t>
  </si>
  <si>
    <t>4.2</t>
  </si>
  <si>
    <t>4.3</t>
  </si>
  <si>
    <t>4.4</t>
  </si>
  <si>
    <t>2 - Ao colocarem o nível, automáticamente os elementos obrigatórios são colocados nos respectivos locais. Só os elementos facultativos são colocados através dos filtros nas     
     respectivas células.
     No tapete nível 1 têm de escolher uma das 10 séries obrigatórias através do filtro.</t>
  </si>
  <si>
    <t>escolher uma série</t>
  </si>
  <si>
    <t>Colégio de NS da Esperança</t>
  </si>
  <si>
    <t>EB Escultor António Fernandes Sá</t>
  </si>
  <si>
    <t>EB da Madalena</t>
  </si>
  <si>
    <t>EB Júlio Dinis, Grijó</t>
  </si>
  <si>
    <t>EBS de Canelas</t>
  </si>
  <si>
    <t>EB Sophia de Mello Breyner</t>
  </si>
  <si>
    <t>EBS Fontes Pereira de Melo</t>
  </si>
  <si>
    <t>EBS Rodrigues de Freitas</t>
  </si>
  <si>
    <t>EBS do Levante da Maia</t>
  </si>
  <si>
    <t>ES Almeida Garrett A</t>
  </si>
  <si>
    <t>ES Almeida Garrett E</t>
  </si>
  <si>
    <t>ES Almeida Garrett B</t>
  </si>
  <si>
    <t>ES Almeida Garrett C</t>
  </si>
  <si>
    <t>ES Almeida Garrett D</t>
  </si>
  <si>
    <t>EBS do Cerco A</t>
  </si>
  <si>
    <t>EBS do Cerco B</t>
  </si>
  <si>
    <t>EBS do Cerco C</t>
  </si>
  <si>
    <t>EBS D. Dinis A</t>
  </si>
  <si>
    <t>EBS D. Dinis B</t>
  </si>
  <si>
    <t>EB Adriano Corria Oliveira A</t>
  </si>
  <si>
    <t>Colégio "Paulo VI" A</t>
  </si>
  <si>
    <t>Colégio "Paulo VI" B</t>
  </si>
  <si>
    <t>ES Almeida Garrett F</t>
  </si>
  <si>
    <t>Eb das Antas</t>
  </si>
  <si>
    <t>EB Frei Manuel Santa Inês</t>
  </si>
  <si>
    <t>EB Adriano Correia Oliveira A</t>
  </si>
  <si>
    <t>EB Adriano Correia Oliveira B</t>
  </si>
  <si>
    <t>Especialidade</t>
  </si>
  <si>
    <t>PCT</t>
  </si>
  <si>
    <t>Mini</t>
  </si>
  <si>
    <t xml:space="preserve">  José Emanuel Rocha -2017-1</t>
  </si>
  <si>
    <t xml:space="preserve">  José Emanuel Rocha -2017-2</t>
  </si>
  <si>
    <t>Nota Final
 do JE 3</t>
  </si>
  <si>
    <t>Juiz de execução 4</t>
  </si>
  <si>
    <t>Juiz de execução 5</t>
  </si>
  <si>
    <t>Nota Final
 do JE 4</t>
  </si>
  <si>
    <t>Nota Final
 do JE 5</t>
  </si>
  <si>
    <r>
      <t xml:space="preserve">MINITRAMPOLIM - </t>
    </r>
    <r>
      <rPr>
        <b/>
        <sz val="22"/>
        <color theme="0"/>
        <rFont val="Times New Roman"/>
        <family val="1"/>
      </rPr>
      <t>(MB 2; B 1,5; Suf 1; Insuf 0,5; F 0,25 pts)</t>
    </r>
  </si>
  <si>
    <t>TAPETE -  - (MB 2; B 1,5; Suf 1; Insuf 0,5; F 0,25 pts)</t>
  </si>
  <si>
    <t>TAPETE (Nome e Escola)</t>
  </si>
  <si>
    <t>MINI (Nome e Escola)</t>
  </si>
</sst>
</file>

<file path=xl/styles.xml><?xml version="1.0" encoding="utf-8"?>
<styleSheet xmlns="http://schemas.openxmlformats.org/spreadsheetml/2006/main">
  <numFmts count="1">
    <numFmt numFmtId="164" formatCode="0.0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b/>
      <sz val="24"/>
      <color theme="0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20"/>
      <name val="Times New Roman"/>
      <family val="1"/>
    </font>
    <font>
      <b/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56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32"/>
      <name val="Times New Roman"/>
      <family val="1"/>
    </font>
    <font>
      <sz val="28"/>
      <color indexed="8"/>
      <name val="Times New Roman"/>
      <family val="1"/>
    </font>
    <font>
      <sz val="22"/>
      <color rgb="FFFF0000"/>
      <name val="Times New Roman"/>
      <family val="1"/>
    </font>
    <font>
      <sz val="26"/>
      <color theme="1"/>
      <name val="Times New Roman"/>
      <family val="1"/>
    </font>
    <font>
      <sz val="72"/>
      <color theme="1"/>
      <name val="Times New Roman"/>
      <family val="1"/>
    </font>
    <font>
      <sz val="28"/>
      <color rgb="FFFF0000"/>
      <name val="Times New Roman"/>
      <family val="1"/>
    </font>
    <font>
      <sz val="16"/>
      <color rgb="FFFF0000"/>
      <name val="Times New Roman"/>
      <family val="1"/>
    </font>
    <font>
      <sz val="16"/>
      <name val="Times New Roman"/>
      <family val="1"/>
    </font>
    <font>
      <b/>
      <sz val="16"/>
      <color rgb="FFFF0000"/>
      <name val="Times New Roman"/>
      <family val="1"/>
    </font>
    <font>
      <b/>
      <sz val="48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48"/>
      <color theme="0"/>
      <name val="Times New Roman"/>
      <family val="1"/>
    </font>
    <font>
      <b/>
      <sz val="28"/>
      <color theme="1"/>
      <name val="Times New Roman"/>
      <family val="1"/>
    </font>
    <font>
      <b/>
      <sz val="18"/>
      <color indexed="8"/>
      <name val="Times New Roman"/>
      <family val="1"/>
    </font>
    <font>
      <b/>
      <sz val="22"/>
      <color theme="0"/>
      <name val="Times New Roman"/>
      <family val="1"/>
    </font>
    <font>
      <sz val="36"/>
      <color theme="1"/>
      <name val="Calibri"/>
      <family val="2"/>
      <scheme val="minor"/>
    </font>
    <font>
      <b/>
      <sz val="13"/>
      <name val="Times New Roman"/>
      <family val="1"/>
    </font>
    <font>
      <b/>
      <sz val="28"/>
      <color theme="0"/>
      <name val="Times New Roman"/>
      <family val="1"/>
    </font>
    <font>
      <b/>
      <sz val="11"/>
      <color theme="1"/>
      <name val="Times New Roman"/>
      <family val="1"/>
    </font>
    <font>
      <b/>
      <sz val="44"/>
      <color rgb="FFFF0000"/>
      <name val="Times New Roman"/>
      <family val="1"/>
    </font>
    <font>
      <b/>
      <sz val="18"/>
      <color rgb="FFFF0000"/>
      <name val="Times New Roman"/>
      <family val="1"/>
    </font>
    <font>
      <sz val="44"/>
      <color indexed="8"/>
      <name val="Times New Roman"/>
      <family val="1"/>
    </font>
    <font>
      <b/>
      <sz val="44"/>
      <color indexed="8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36"/>
      <color theme="0"/>
      <name val="Times New Roman"/>
      <family val="1"/>
    </font>
    <font>
      <b/>
      <sz val="36"/>
      <color theme="1"/>
      <name val="Times New Roman"/>
      <family val="1"/>
    </font>
    <font>
      <sz val="36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0">
    <xf numFmtId="0" fontId="0" fillId="0" borderId="0" xfId="0"/>
    <xf numFmtId="0" fontId="2" fillId="0" borderId="0" xfId="1" applyFont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7" fillId="0" borderId="7" xfId="1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21" fillId="3" borderId="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164" fontId="21" fillId="3" borderId="3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30" fillId="0" borderId="3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textRotation="90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38" fillId="2" borderId="9" xfId="1" applyFont="1" applyFill="1" applyBorder="1" applyAlignment="1" applyProtection="1">
      <alignment vertical="center"/>
      <protection hidden="1"/>
    </xf>
    <xf numFmtId="0" fontId="38" fillId="2" borderId="10" xfId="1" applyFont="1" applyFill="1" applyBorder="1" applyAlignment="1" applyProtection="1">
      <alignment vertical="center"/>
      <protection hidden="1"/>
    </xf>
    <xf numFmtId="0" fontId="39" fillId="0" borderId="3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38" fillId="2" borderId="0" xfId="1" applyFont="1" applyFill="1" applyBorder="1" applyAlignment="1" applyProtection="1">
      <alignment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10" fillId="0" borderId="3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/>
      <protection hidden="1"/>
    </xf>
    <xf numFmtId="164" fontId="29" fillId="0" borderId="0" xfId="0" applyNumberFormat="1" applyFont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164" fontId="21" fillId="0" borderId="7" xfId="0" applyNumberFormat="1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28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27" fillId="0" borderId="0" xfId="1" applyFont="1" applyFill="1" applyBorder="1" applyAlignment="1" applyProtection="1">
      <alignment horizontal="left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26" fillId="0" borderId="0" xfId="1" applyFont="1" applyBorder="1" applyAlignment="1" applyProtection="1">
      <alignment vertical="center"/>
      <protection hidden="1"/>
    </xf>
    <xf numFmtId="0" fontId="10" fillId="0" borderId="3" xfId="0" applyFont="1" applyBorder="1" applyProtection="1">
      <protection hidden="1"/>
    </xf>
    <xf numFmtId="164" fontId="10" fillId="0" borderId="3" xfId="0" applyNumberFormat="1" applyFont="1" applyBorder="1" applyProtection="1"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0" fillId="0" borderId="3" xfId="0" applyBorder="1"/>
    <xf numFmtId="0" fontId="0" fillId="0" borderId="0" xfId="0" applyBorder="1"/>
    <xf numFmtId="0" fontId="14" fillId="0" borderId="3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3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21" fillId="0" borderId="5" xfId="0" applyFont="1" applyFill="1" applyBorder="1" applyAlignment="1" applyProtection="1">
      <alignment horizontal="center" vertical="center"/>
      <protection hidden="1"/>
    </xf>
    <xf numFmtId="164" fontId="21" fillId="0" borderId="5" xfId="0" applyNumberFormat="1" applyFont="1" applyFill="1" applyBorder="1" applyAlignment="1" applyProtection="1">
      <alignment horizontal="center" vertical="center"/>
      <protection hidden="1"/>
    </xf>
    <xf numFmtId="2" fontId="21" fillId="3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48" fillId="0" borderId="3" xfId="0" applyFont="1" applyFill="1" applyBorder="1" applyAlignment="1" applyProtection="1">
      <alignment horizontal="center" vertical="center"/>
      <protection hidden="1"/>
    </xf>
    <xf numFmtId="0" fontId="39" fillId="7" borderId="3" xfId="0" applyFont="1" applyFill="1" applyBorder="1" applyAlignment="1" applyProtection="1">
      <alignment horizontal="center" vertical="center"/>
      <protection hidden="1"/>
    </xf>
    <xf numFmtId="0" fontId="43" fillId="3" borderId="3" xfId="0" applyFont="1" applyFill="1" applyBorder="1" applyAlignment="1" applyProtection="1">
      <alignment horizontal="center" vertical="center"/>
      <protection hidden="1"/>
    </xf>
    <xf numFmtId="0" fontId="20" fillId="8" borderId="5" xfId="0" applyFont="1" applyFill="1" applyBorder="1" applyAlignment="1" applyProtection="1">
      <alignment vertical="center"/>
      <protection hidden="1"/>
    </xf>
    <xf numFmtId="0" fontId="20" fillId="8" borderId="0" xfId="0" applyFont="1" applyFill="1" applyBorder="1" applyAlignment="1" applyProtection="1">
      <alignment vertical="center"/>
      <protection hidden="1"/>
    </xf>
    <xf numFmtId="0" fontId="20" fillId="8" borderId="6" xfId="0" applyFont="1" applyFill="1" applyBorder="1" applyAlignment="1" applyProtection="1">
      <alignment vertical="center"/>
      <protection hidden="1"/>
    </xf>
    <xf numFmtId="0" fontId="20" fillId="8" borderId="8" xfId="0" applyFont="1" applyFill="1" applyBorder="1" applyAlignment="1" applyProtection="1">
      <alignment vertical="center"/>
      <protection hidden="1"/>
    </xf>
    <xf numFmtId="0" fontId="20" fillId="8" borderId="9" xfId="0" applyFont="1" applyFill="1" applyBorder="1" applyAlignment="1" applyProtection="1">
      <alignment vertical="center"/>
      <protection hidden="1"/>
    </xf>
    <xf numFmtId="0" fontId="20" fillId="8" borderId="10" xfId="0" applyFont="1" applyFill="1" applyBorder="1" applyAlignment="1" applyProtection="1">
      <alignment vertical="center"/>
      <protection hidden="1"/>
    </xf>
    <xf numFmtId="0" fontId="28" fillId="0" borderId="0" xfId="1" applyFont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25" fillId="0" borderId="0" xfId="1" applyFont="1" applyBorder="1" applyAlignment="1" applyProtection="1">
      <alignment horizontal="center" vertical="center"/>
      <protection hidden="1"/>
    </xf>
    <xf numFmtId="0" fontId="47" fillId="8" borderId="0" xfId="0" applyFont="1" applyFill="1" applyBorder="1" applyAlignment="1" applyProtection="1">
      <alignment horizontal="center" vertical="center"/>
      <protection hidden="1"/>
    </xf>
    <xf numFmtId="0" fontId="43" fillId="3" borderId="0" xfId="0" applyFont="1" applyFill="1" applyBorder="1" applyAlignment="1" applyProtection="1">
      <alignment horizontal="center" vertical="center"/>
      <protection hidden="1"/>
    </xf>
    <xf numFmtId="164" fontId="29" fillId="0" borderId="0" xfId="0" applyNumberFormat="1" applyFont="1" applyBorder="1" applyAlignment="1" applyProtection="1">
      <alignment horizontal="center" vertical="center"/>
      <protection hidden="1"/>
    </xf>
    <xf numFmtId="0" fontId="39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8" borderId="0" xfId="0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2" fontId="21" fillId="3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164" fontId="43" fillId="3" borderId="3" xfId="0" applyNumberFormat="1" applyFont="1" applyFill="1" applyBorder="1" applyAlignment="1" applyProtection="1">
      <alignment horizontal="center" vertical="center"/>
      <protection hidden="1"/>
    </xf>
    <xf numFmtId="2" fontId="43" fillId="3" borderId="3" xfId="0" applyNumberFormat="1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30" fillId="4" borderId="4" xfId="0" applyFont="1" applyFill="1" applyBorder="1" applyAlignment="1" applyProtection="1">
      <alignment vertical="center"/>
      <protection hidden="1"/>
    </xf>
    <xf numFmtId="0" fontId="30" fillId="4" borderId="2" xfId="0" applyFont="1" applyFill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41" fillId="0" borderId="9" xfId="0" applyFont="1" applyFill="1" applyBorder="1" applyAlignment="1" applyProtection="1">
      <alignment vertical="center"/>
      <protection hidden="1"/>
    </xf>
    <xf numFmtId="0" fontId="41" fillId="0" borderId="10" xfId="0" applyFont="1" applyFill="1" applyBorder="1" applyAlignment="1" applyProtection="1">
      <alignment vertical="center"/>
      <protection hidden="1"/>
    </xf>
    <xf numFmtId="0" fontId="54" fillId="0" borderId="9" xfId="1" applyFont="1" applyBorder="1" applyAlignment="1" applyProtection="1">
      <alignment vertical="center" wrapText="1"/>
      <protection hidden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43" fillId="3" borderId="3" xfId="0" applyFont="1" applyFill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46" fillId="2" borderId="3" xfId="1" applyFont="1" applyFill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vertical="center"/>
      <protection hidden="1"/>
    </xf>
    <xf numFmtId="0" fontId="10" fillId="0" borderId="24" xfId="0" applyFont="1" applyBorder="1" applyAlignment="1" applyProtection="1">
      <alignment vertical="center"/>
      <protection hidden="1"/>
    </xf>
    <xf numFmtId="0" fontId="10" fillId="0" borderId="25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8" fillId="0" borderId="1" xfId="1" applyFont="1" applyBorder="1" applyAlignment="1" applyProtection="1">
      <alignment horizontal="center" vertical="center"/>
      <protection hidden="1"/>
    </xf>
    <xf numFmtId="0" fontId="38" fillId="0" borderId="1" xfId="1" applyFont="1" applyBorder="1" applyAlignment="1" applyProtection="1">
      <alignment horizontal="center" vertical="center"/>
      <protection hidden="1"/>
    </xf>
    <xf numFmtId="0" fontId="53" fillId="0" borderId="1" xfId="1" applyFont="1" applyBorder="1" applyAlignment="1" applyProtection="1">
      <alignment horizontal="center" vertical="center"/>
      <protection hidden="1"/>
    </xf>
    <xf numFmtId="0" fontId="18" fillId="0" borderId="1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hidden="1"/>
    </xf>
    <xf numFmtId="164" fontId="53" fillId="0" borderId="3" xfId="1" applyNumberFormat="1" applyFont="1" applyBorder="1" applyAlignment="1" applyProtection="1">
      <alignment horizontal="center" vertical="center"/>
      <protection locked="0"/>
    </xf>
    <xf numFmtId="164" fontId="53" fillId="0" borderId="1" xfId="1" applyNumberFormat="1" applyFont="1" applyBorder="1" applyAlignment="1" applyProtection="1">
      <alignment horizontal="center" vertical="center"/>
      <protection hidden="1"/>
    </xf>
    <xf numFmtId="164" fontId="53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38" fillId="0" borderId="3" xfId="1" applyFont="1" applyBorder="1" applyAlignment="1" applyProtection="1">
      <alignment horizontal="center" vertical="center"/>
      <protection hidden="1"/>
    </xf>
    <xf numFmtId="0" fontId="53" fillId="0" borderId="3" xfId="1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vertical="center"/>
      <protection hidden="1"/>
    </xf>
    <xf numFmtId="0" fontId="57" fillId="0" borderId="0" xfId="1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28" fillId="0" borderId="3" xfId="1" applyFont="1" applyBorder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center" vertical="center"/>
      <protection hidden="1"/>
    </xf>
    <xf numFmtId="0" fontId="25" fillId="0" borderId="3" xfId="1" applyFont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18" fillId="0" borderId="1" xfId="1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43" fillId="3" borderId="3" xfId="0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vertical="center"/>
      <protection hidden="1"/>
    </xf>
    <xf numFmtId="0" fontId="41" fillId="0" borderId="13" xfId="0" applyFont="1" applyFill="1" applyBorder="1" applyAlignment="1" applyProtection="1">
      <alignment vertical="center"/>
      <protection hidden="1"/>
    </xf>
    <xf numFmtId="0" fontId="41" fillId="0" borderId="11" xfId="0" applyFont="1" applyFill="1" applyBorder="1" applyAlignment="1" applyProtection="1">
      <alignment vertical="center"/>
      <protection hidden="1"/>
    </xf>
    <xf numFmtId="0" fontId="41" fillId="0" borderId="8" xfId="0" applyFont="1" applyFill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left" vertical="center"/>
      <protection hidden="1"/>
    </xf>
    <xf numFmtId="0" fontId="59" fillId="14" borderId="13" xfId="0" applyFont="1" applyFill="1" applyBorder="1" applyAlignment="1" applyProtection="1">
      <alignment horizontal="center" vertical="center"/>
      <protection hidden="1"/>
    </xf>
    <xf numFmtId="0" fontId="59" fillId="14" borderId="17" xfId="0" applyFont="1" applyFill="1" applyBorder="1" applyAlignment="1" applyProtection="1">
      <alignment horizontal="center" vertical="center"/>
      <protection hidden="1"/>
    </xf>
    <xf numFmtId="0" fontId="39" fillId="0" borderId="12" xfId="0" applyFont="1" applyFill="1" applyBorder="1" applyAlignment="1" applyProtection="1">
      <alignment horizontal="left" vertical="top"/>
      <protection hidden="1"/>
    </xf>
    <xf numFmtId="0" fontId="39" fillId="0" borderId="13" xfId="0" applyFont="1" applyFill="1" applyBorder="1" applyAlignment="1" applyProtection="1">
      <alignment horizontal="left" vertical="top"/>
      <protection hidden="1"/>
    </xf>
    <xf numFmtId="0" fontId="39" fillId="0" borderId="11" xfId="0" applyFont="1" applyFill="1" applyBorder="1" applyAlignment="1" applyProtection="1">
      <alignment horizontal="left" vertical="top"/>
      <protection hidden="1"/>
    </xf>
    <xf numFmtId="0" fontId="39" fillId="0" borderId="8" xfId="0" applyFont="1" applyFill="1" applyBorder="1" applyAlignment="1" applyProtection="1">
      <alignment horizontal="left" vertical="top"/>
      <protection hidden="1"/>
    </xf>
    <xf numFmtId="0" fontId="39" fillId="0" borderId="9" xfId="0" applyFont="1" applyFill="1" applyBorder="1" applyAlignment="1" applyProtection="1">
      <alignment horizontal="left" vertical="top"/>
      <protection hidden="1"/>
    </xf>
    <xf numFmtId="0" fontId="39" fillId="0" borderId="10" xfId="0" applyFont="1" applyFill="1" applyBorder="1" applyAlignment="1" applyProtection="1">
      <alignment horizontal="left" vertical="top"/>
      <protection hidden="1"/>
    </xf>
    <xf numFmtId="0" fontId="59" fillId="13" borderId="13" xfId="0" applyFont="1" applyFill="1" applyBorder="1" applyAlignment="1" applyProtection="1">
      <alignment horizontal="center" vertical="center"/>
      <protection hidden="1"/>
    </xf>
    <xf numFmtId="0" fontId="59" fillId="13" borderId="17" xfId="0" applyFont="1" applyFill="1" applyBorder="1" applyAlignment="1" applyProtection="1">
      <alignment horizontal="center" vertical="center"/>
      <protection hidden="1"/>
    </xf>
    <xf numFmtId="0" fontId="53" fillId="0" borderId="13" xfId="0" applyFont="1" applyFill="1" applyBorder="1" applyAlignment="1" applyProtection="1">
      <alignment horizontal="center" vertical="center"/>
      <protection hidden="1"/>
    </xf>
    <xf numFmtId="0" fontId="53" fillId="0" borderId="11" xfId="0" applyFont="1" applyFill="1" applyBorder="1" applyAlignment="1" applyProtection="1">
      <alignment horizontal="center" vertical="center"/>
      <protection hidden="1"/>
    </xf>
    <xf numFmtId="0" fontId="58" fillId="11" borderId="0" xfId="0" applyFont="1" applyFill="1" applyBorder="1" applyAlignment="1" applyProtection="1">
      <alignment horizontal="center" vertical="center"/>
      <protection hidden="1"/>
    </xf>
    <xf numFmtId="0" fontId="58" fillId="11" borderId="17" xfId="0" applyFont="1" applyFill="1" applyBorder="1" applyAlignment="1" applyProtection="1">
      <alignment horizontal="center" vertical="center"/>
      <protection hidden="1"/>
    </xf>
    <xf numFmtId="0" fontId="59" fillId="3" borderId="13" xfId="0" applyFont="1" applyFill="1" applyBorder="1" applyAlignment="1" applyProtection="1">
      <alignment horizontal="center" vertical="center"/>
      <protection hidden="1"/>
    </xf>
    <xf numFmtId="0" fontId="59" fillId="3" borderId="17" xfId="0" applyFont="1" applyFill="1" applyBorder="1" applyAlignment="1" applyProtection="1">
      <alignment horizontal="center" vertical="center"/>
      <protection hidden="1"/>
    </xf>
    <xf numFmtId="0" fontId="59" fillId="12" borderId="13" xfId="0" applyFont="1" applyFill="1" applyBorder="1" applyAlignment="1" applyProtection="1">
      <alignment horizontal="center" vertical="center"/>
      <protection hidden="1"/>
    </xf>
    <xf numFmtId="0" fontId="59" fillId="12" borderId="17" xfId="0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 textRotation="90"/>
      <protection hidden="1"/>
    </xf>
    <xf numFmtId="0" fontId="9" fillId="9" borderId="9" xfId="0" applyFont="1" applyFill="1" applyBorder="1" applyAlignment="1" applyProtection="1">
      <alignment horizontal="center" vertical="center"/>
      <protection hidden="1"/>
    </xf>
    <xf numFmtId="0" fontId="9" fillId="9" borderId="10" xfId="0" applyFont="1" applyFill="1" applyBorder="1" applyAlignment="1" applyProtection="1">
      <alignment horizontal="center" vertical="center"/>
      <protection hidden="1"/>
    </xf>
    <xf numFmtId="0" fontId="20" fillId="8" borderId="5" xfId="0" applyFont="1" applyFill="1" applyBorder="1" applyAlignment="1" applyProtection="1">
      <alignment horizontal="center" vertical="center"/>
      <protection hidden="1"/>
    </xf>
    <xf numFmtId="0" fontId="20" fillId="8" borderId="0" xfId="0" applyFont="1" applyFill="1" applyBorder="1" applyAlignment="1" applyProtection="1">
      <alignment horizontal="center" vertical="center"/>
      <protection hidden="1"/>
    </xf>
    <xf numFmtId="0" fontId="20" fillId="8" borderId="6" xfId="0" applyFont="1" applyFill="1" applyBorder="1" applyAlignment="1" applyProtection="1">
      <alignment horizontal="center" vertical="center"/>
      <protection hidden="1"/>
    </xf>
    <xf numFmtId="0" fontId="20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 vertical="center"/>
      <protection hidden="1"/>
    </xf>
    <xf numFmtId="0" fontId="20" fillId="8" borderId="10" xfId="0" applyFont="1" applyFill="1" applyBorder="1" applyAlignment="1" applyProtection="1">
      <alignment horizontal="center" vertical="center"/>
      <protection hidden="1"/>
    </xf>
    <xf numFmtId="164" fontId="51" fillId="0" borderId="3" xfId="0" applyNumberFormat="1" applyFont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8" fillId="2" borderId="2" xfId="1" applyFont="1" applyFill="1" applyBorder="1" applyAlignment="1" applyProtection="1">
      <alignment horizontal="center" vertical="center" wrapText="1"/>
      <protection hidden="1"/>
    </xf>
    <xf numFmtId="0" fontId="27" fillId="0" borderId="1" xfId="1" applyFont="1" applyBorder="1" applyAlignment="1" applyProtection="1">
      <alignment horizontal="left" vertical="center"/>
      <protection hidden="1"/>
    </xf>
    <xf numFmtId="0" fontId="27" fillId="0" borderId="4" xfId="1" applyFont="1" applyBorder="1" applyAlignment="1" applyProtection="1">
      <alignment horizontal="left" vertical="center"/>
      <protection hidden="1"/>
    </xf>
    <xf numFmtId="0" fontId="27" fillId="0" borderId="2" xfId="1" applyFont="1" applyBorder="1" applyAlignment="1" applyProtection="1">
      <alignment horizontal="left" vertical="center"/>
      <protection hidden="1"/>
    </xf>
    <xf numFmtId="0" fontId="8" fillId="5" borderId="1" xfId="1" applyFont="1" applyFill="1" applyBorder="1" applyAlignment="1" applyProtection="1">
      <alignment horizontal="center" vertical="center"/>
      <protection hidden="1"/>
    </xf>
    <xf numFmtId="0" fontId="8" fillId="5" borderId="2" xfId="1" applyFont="1" applyFill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left" vertical="center"/>
      <protection hidden="1"/>
    </xf>
    <xf numFmtId="0" fontId="31" fillId="0" borderId="2" xfId="0" applyFont="1" applyBorder="1" applyAlignment="1" applyProtection="1">
      <alignment horizontal="left" vertical="center"/>
      <protection hidden="1"/>
    </xf>
    <xf numFmtId="0" fontId="25" fillId="0" borderId="0" xfId="1" applyFont="1" applyBorder="1" applyAlignment="1" applyProtection="1">
      <alignment horizontal="center" vertical="top" wrapText="1"/>
      <protection hidden="1"/>
    </xf>
    <xf numFmtId="0" fontId="25" fillId="0" borderId="6" xfId="1" applyFont="1" applyBorder="1" applyAlignment="1" applyProtection="1">
      <alignment horizontal="center" vertical="top" wrapText="1"/>
      <protection hidden="1"/>
    </xf>
    <xf numFmtId="0" fontId="43" fillId="3" borderId="3" xfId="0" applyFont="1" applyFill="1" applyBorder="1" applyAlignment="1" applyProtection="1">
      <alignment horizontal="center" vertical="center"/>
      <protection hidden="1"/>
    </xf>
    <xf numFmtId="0" fontId="8" fillId="2" borderId="3" xfId="1" applyFont="1" applyFill="1" applyBorder="1" applyAlignment="1" applyProtection="1">
      <alignment horizontal="center" vertical="center" wrapText="1"/>
      <protection hidden="1"/>
    </xf>
    <xf numFmtId="0" fontId="3" fillId="0" borderId="14" xfId="1" applyFont="1" applyBorder="1" applyAlignment="1" applyProtection="1">
      <alignment horizontal="center" vertical="center"/>
      <protection hidden="1"/>
    </xf>
    <xf numFmtId="0" fontId="3" fillId="0" borderId="7" xfId="1" applyFont="1" applyBorder="1" applyAlignment="1" applyProtection="1">
      <alignment horizontal="center" vertical="center"/>
      <protection hidden="1"/>
    </xf>
    <xf numFmtId="0" fontId="3" fillId="0" borderId="15" xfId="1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23" fillId="4" borderId="3" xfId="0" applyFont="1" applyFill="1" applyBorder="1" applyAlignment="1" applyProtection="1">
      <alignment horizontal="left" vertical="center"/>
      <protection hidden="1"/>
    </xf>
    <xf numFmtId="164" fontId="29" fillId="0" borderId="3" xfId="0" applyNumberFormat="1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 textRotation="90"/>
      <protection hidden="1"/>
    </xf>
    <xf numFmtId="0" fontId="30" fillId="4" borderId="3" xfId="0" applyFont="1" applyFill="1" applyBorder="1" applyAlignment="1" applyProtection="1">
      <alignment horizontal="left" vertical="center"/>
      <protection hidden="1"/>
    </xf>
    <xf numFmtId="164" fontId="52" fillId="0" borderId="3" xfId="0" applyNumberFormat="1" applyFont="1" applyBorder="1" applyAlignment="1" applyProtection="1">
      <alignment horizontal="center" vertical="center"/>
      <protection hidden="1"/>
    </xf>
    <xf numFmtId="0" fontId="23" fillId="4" borderId="1" xfId="0" applyFont="1" applyFill="1" applyBorder="1" applyAlignment="1" applyProtection="1">
      <alignment horizontal="left" vertical="center"/>
      <protection hidden="1"/>
    </xf>
    <xf numFmtId="0" fontId="23" fillId="4" borderId="2" xfId="0" applyFont="1" applyFill="1" applyBorder="1" applyAlignment="1" applyProtection="1">
      <alignment horizontal="left" vertical="center"/>
      <protection hidden="1"/>
    </xf>
    <xf numFmtId="0" fontId="6" fillId="2" borderId="3" xfId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40" fillId="0" borderId="3" xfId="0" applyFont="1" applyFill="1" applyBorder="1" applyAlignment="1" applyProtection="1">
      <alignment horizontal="center" vertical="center" textRotation="90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30" fillId="0" borderId="7" xfId="0" applyFont="1" applyBorder="1" applyAlignment="1" applyProtection="1">
      <alignment horizontal="center" vertical="center"/>
      <protection hidden="1"/>
    </xf>
    <xf numFmtId="0" fontId="30" fillId="0" borderId="15" xfId="0" applyFont="1" applyBorder="1" applyAlignment="1" applyProtection="1">
      <alignment horizontal="center" vertical="center"/>
      <protection hidden="1"/>
    </xf>
    <xf numFmtId="0" fontId="43" fillId="4" borderId="1" xfId="0" applyFont="1" applyFill="1" applyBorder="1" applyAlignment="1" applyProtection="1">
      <alignment horizontal="center" vertical="center"/>
      <protection hidden="1"/>
    </xf>
    <xf numFmtId="0" fontId="43" fillId="4" borderId="2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 textRotation="90" wrapText="1"/>
      <protection hidden="1"/>
    </xf>
    <xf numFmtId="0" fontId="16" fillId="0" borderId="7" xfId="0" applyFont="1" applyBorder="1" applyAlignment="1" applyProtection="1">
      <alignment horizontal="center" vertical="center" textRotation="90" wrapText="1"/>
      <protection hidden="1"/>
    </xf>
    <xf numFmtId="0" fontId="16" fillId="0" borderId="15" xfId="0" applyFont="1" applyBorder="1" applyAlignment="1" applyProtection="1">
      <alignment horizontal="center" vertical="center" textRotation="90" wrapText="1"/>
      <protection hidden="1"/>
    </xf>
    <xf numFmtId="0" fontId="50" fillId="0" borderId="3" xfId="0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center" vertical="center" wrapText="1"/>
      <protection hidden="1"/>
    </xf>
    <xf numFmtId="0" fontId="49" fillId="0" borderId="8" xfId="0" applyFont="1" applyFill="1" applyBorder="1" applyAlignment="1" applyProtection="1">
      <alignment horizontal="center" vertical="center" wrapText="1"/>
      <protection hidden="1"/>
    </xf>
    <xf numFmtId="0" fontId="49" fillId="0" borderId="9" xfId="0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3" fillId="4" borderId="3" xfId="0" applyFont="1" applyFill="1" applyBorder="1" applyAlignment="1" applyProtection="1">
      <alignment horizontal="left" vertical="center" wrapText="1"/>
      <protection hidden="1"/>
    </xf>
    <xf numFmtId="0" fontId="15" fillId="4" borderId="3" xfId="0" applyFont="1" applyFill="1" applyBorder="1" applyAlignment="1" applyProtection="1">
      <alignment horizontal="left" vertical="center"/>
      <protection hidden="1"/>
    </xf>
    <xf numFmtId="0" fontId="54" fillId="0" borderId="0" xfId="1" applyFont="1" applyAlignment="1" applyProtection="1">
      <alignment horizontal="center" vertical="center" wrapText="1"/>
      <protection hidden="1"/>
    </xf>
    <xf numFmtId="0" fontId="54" fillId="0" borderId="6" xfId="1" applyFont="1" applyBorder="1" applyAlignment="1" applyProtection="1">
      <alignment horizontal="center" vertical="center" wrapText="1"/>
      <protection hidden="1"/>
    </xf>
    <xf numFmtId="0" fontId="25" fillId="0" borderId="12" xfId="1" applyFont="1" applyBorder="1" applyAlignment="1" applyProtection="1">
      <alignment horizontal="center" vertical="center"/>
      <protection hidden="1"/>
    </xf>
    <xf numFmtId="0" fontId="25" fillId="0" borderId="13" xfId="1" applyFont="1" applyBorder="1" applyAlignment="1" applyProtection="1">
      <alignment horizontal="center" vertical="center"/>
      <protection hidden="1"/>
    </xf>
    <xf numFmtId="0" fontId="25" fillId="0" borderId="11" xfId="1" applyFont="1" applyBorder="1" applyAlignment="1" applyProtection="1">
      <alignment horizontal="center" vertical="center"/>
      <protection hidden="1"/>
    </xf>
    <xf numFmtId="0" fontId="25" fillId="0" borderId="8" xfId="1" applyFont="1" applyBorder="1" applyAlignment="1" applyProtection="1">
      <alignment horizontal="center" vertical="center"/>
      <protection hidden="1"/>
    </xf>
    <xf numFmtId="0" fontId="25" fillId="0" borderId="9" xfId="1" applyFont="1" applyBorder="1" applyAlignment="1" applyProtection="1">
      <alignment horizontal="center" vertical="center"/>
      <protection hidden="1"/>
    </xf>
    <xf numFmtId="0" fontId="25" fillId="0" borderId="10" xfId="1" applyFont="1" applyBorder="1" applyAlignment="1" applyProtection="1">
      <alignment horizontal="center" vertical="center"/>
      <protection hidden="1"/>
    </xf>
    <xf numFmtId="0" fontId="27" fillId="0" borderId="3" xfId="1" applyFont="1" applyBorder="1" applyAlignment="1" applyProtection="1">
      <alignment horizontal="center" vertical="center"/>
      <protection hidden="1"/>
    </xf>
    <xf numFmtId="0" fontId="22" fillId="3" borderId="12" xfId="0" applyFont="1" applyFill="1" applyBorder="1" applyAlignment="1" applyProtection="1">
      <alignment horizontal="center" vertical="center" wrapText="1"/>
      <protection hidden="1"/>
    </xf>
    <xf numFmtId="0" fontId="22" fillId="3" borderId="11" xfId="0" applyFont="1" applyFill="1" applyBorder="1" applyAlignment="1" applyProtection="1">
      <alignment horizontal="center" vertical="center" wrapText="1"/>
      <protection hidden="1"/>
    </xf>
    <xf numFmtId="0" fontId="22" fillId="3" borderId="8" xfId="0" applyFont="1" applyFill="1" applyBorder="1" applyAlignment="1" applyProtection="1">
      <alignment horizontal="center" vertical="center" wrapText="1"/>
      <protection hidden="1"/>
    </xf>
    <xf numFmtId="0" fontId="22" fillId="3" borderId="10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8" fillId="0" borderId="1" xfId="1" applyFont="1" applyBorder="1" applyAlignment="1" applyProtection="1">
      <alignment horizontal="left" vertical="center"/>
      <protection hidden="1"/>
    </xf>
    <xf numFmtId="0" fontId="18" fillId="0" borderId="4" xfId="1" applyFont="1" applyBorder="1" applyAlignment="1" applyProtection="1">
      <alignment horizontal="left" vertical="center"/>
      <protection hidden="1"/>
    </xf>
    <xf numFmtId="0" fontId="18" fillId="0" borderId="2" xfId="1" applyFont="1" applyBorder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5" fillId="4" borderId="1" xfId="0" applyFont="1" applyFill="1" applyBorder="1" applyAlignment="1" applyProtection="1">
      <alignment horizontal="left" vertical="center"/>
      <protection hidden="1"/>
    </xf>
    <xf numFmtId="0" fontId="15" fillId="4" borderId="2" xfId="0" applyFont="1" applyFill="1" applyBorder="1" applyAlignment="1" applyProtection="1">
      <alignment horizontal="left" vertical="center"/>
      <protection hidden="1"/>
    </xf>
    <xf numFmtId="0" fontId="23" fillId="4" borderId="4" xfId="0" applyFont="1" applyFill="1" applyBorder="1" applyAlignment="1" applyProtection="1">
      <alignment horizontal="left" vertical="center"/>
      <protection hidden="1"/>
    </xf>
    <xf numFmtId="0" fontId="18" fillId="0" borderId="1" xfId="1" applyFont="1" applyBorder="1" applyAlignment="1" applyProtection="1">
      <alignment vertical="center"/>
      <protection hidden="1"/>
    </xf>
    <xf numFmtId="0" fontId="18" fillId="0" borderId="4" xfId="1" applyFont="1" applyBorder="1" applyAlignment="1" applyProtection="1">
      <alignment vertical="center"/>
      <protection hidden="1"/>
    </xf>
    <xf numFmtId="0" fontId="18" fillId="0" borderId="2" xfId="1" applyFont="1" applyBorder="1" applyAlignment="1" applyProtection="1">
      <alignment vertical="center"/>
      <protection hidden="1"/>
    </xf>
    <xf numFmtId="0" fontId="15" fillId="4" borderId="4" xfId="0" applyFont="1" applyFill="1" applyBorder="1" applyAlignment="1" applyProtection="1">
      <alignment horizontal="left" vertical="center"/>
      <protection hidden="1"/>
    </xf>
    <xf numFmtId="0" fontId="39" fillId="4" borderId="4" xfId="0" applyFont="1" applyFill="1" applyBorder="1" applyAlignment="1" applyProtection="1">
      <alignment horizontal="center" vertical="center"/>
      <protection hidden="1"/>
    </xf>
    <xf numFmtId="0" fontId="39" fillId="4" borderId="2" xfId="0" applyFont="1" applyFill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 textRotation="90"/>
      <protection hidden="1"/>
    </xf>
    <xf numFmtId="0" fontId="19" fillId="0" borderId="7" xfId="0" applyFont="1" applyBorder="1" applyAlignment="1" applyProtection="1">
      <alignment horizontal="center" vertical="center" textRotation="90"/>
      <protection hidden="1"/>
    </xf>
    <xf numFmtId="0" fontId="19" fillId="0" borderId="15" xfId="0" applyFont="1" applyBorder="1" applyAlignment="1" applyProtection="1">
      <alignment horizontal="center" vertical="center" textRotation="90"/>
      <protection hidden="1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23" fillId="4" borderId="4" xfId="0" applyFont="1" applyFill="1" applyBorder="1" applyAlignment="1" applyProtection="1">
      <alignment horizontal="left" vertical="center" wrapText="1"/>
      <protection hidden="1"/>
    </xf>
    <xf numFmtId="0" fontId="23" fillId="4" borderId="2" xfId="0" applyFont="1" applyFill="1" applyBorder="1" applyAlignment="1" applyProtection="1">
      <alignment horizontal="left" vertical="center" wrapText="1"/>
      <protection hidden="1"/>
    </xf>
    <xf numFmtId="0" fontId="23" fillId="4" borderId="1" xfId="0" applyFont="1" applyFill="1" applyBorder="1" applyAlignment="1" applyProtection="1">
      <alignment horizontal="left" vertical="center" wrapText="1"/>
      <protection hidden="1"/>
    </xf>
    <xf numFmtId="0" fontId="44" fillId="9" borderId="3" xfId="0" applyFont="1" applyFill="1" applyBorder="1" applyAlignment="1" applyProtection="1">
      <alignment horizontal="center" vertical="center" wrapText="1"/>
      <protection hidden="1"/>
    </xf>
    <xf numFmtId="0" fontId="9" fillId="8" borderId="12" xfId="0" applyFont="1" applyFill="1" applyBorder="1" applyAlignment="1" applyProtection="1">
      <alignment horizontal="center" vertical="center"/>
      <protection hidden="1"/>
    </xf>
    <xf numFmtId="0" fontId="9" fillId="8" borderId="13" xfId="0" applyFont="1" applyFill="1" applyBorder="1" applyAlignment="1" applyProtection="1">
      <alignment horizontal="center" vertical="center"/>
      <protection hidden="1"/>
    </xf>
    <xf numFmtId="0" fontId="9" fillId="8" borderId="11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8" fillId="0" borderId="1" xfId="1" applyFont="1" applyBorder="1" applyAlignment="1" applyProtection="1">
      <alignment horizontal="center" vertical="center"/>
      <protection hidden="1"/>
    </xf>
    <xf numFmtId="0" fontId="18" fillId="0" borderId="4" xfId="1" applyFont="1" applyBorder="1" applyAlignment="1" applyProtection="1">
      <alignment horizontal="center" vertical="center"/>
      <protection hidden="1"/>
    </xf>
    <xf numFmtId="0" fontId="18" fillId="0" borderId="2" xfId="1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vertical="top"/>
      <protection hidden="1"/>
    </xf>
    <xf numFmtId="0" fontId="45" fillId="0" borderId="6" xfId="0" applyFont="1" applyBorder="1" applyAlignment="1" applyProtection="1">
      <alignment vertical="top"/>
      <protection hidden="1"/>
    </xf>
    <xf numFmtId="0" fontId="27" fillId="0" borderId="3" xfId="1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8" fillId="5" borderId="3" xfId="1" applyFont="1" applyFill="1" applyBorder="1" applyAlignment="1" applyProtection="1">
      <alignment horizontal="center" vertical="center"/>
      <protection hidden="1"/>
    </xf>
    <xf numFmtId="0" fontId="43" fillId="3" borderId="14" xfId="0" applyFont="1" applyFill="1" applyBorder="1" applyAlignment="1" applyProtection="1">
      <alignment horizontal="center" vertical="center"/>
      <protection hidden="1"/>
    </xf>
    <xf numFmtId="0" fontId="43" fillId="3" borderId="15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27" fillId="0" borderId="3" xfId="1" applyFont="1" applyBorder="1" applyAlignment="1" applyProtection="1">
      <alignment horizontal="center" vertical="center"/>
      <protection locked="0"/>
    </xf>
    <xf numFmtId="0" fontId="26" fillId="0" borderId="3" xfId="1" applyFont="1" applyBorder="1" applyAlignment="1" applyProtection="1">
      <alignment horizontal="center" vertical="center"/>
      <protection locked="0"/>
    </xf>
    <xf numFmtId="0" fontId="41" fillId="6" borderId="0" xfId="0" applyFont="1" applyFill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 textRotation="90" wrapText="1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 textRotation="90"/>
      <protection hidden="1"/>
    </xf>
    <xf numFmtId="0" fontId="10" fillId="0" borderId="7" xfId="0" applyFont="1" applyBorder="1" applyAlignment="1" applyProtection="1">
      <alignment horizontal="center" vertical="center" textRotation="90"/>
      <protection hidden="1"/>
    </xf>
    <xf numFmtId="0" fontId="10" fillId="0" borderId="15" xfId="0" applyFont="1" applyBorder="1" applyAlignment="1" applyProtection="1">
      <alignment horizontal="center" vertical="center" textRotation="90"/>
      <protection hidden="1"/>
    </xf>
    <xf numFmtId="0" fontId="39" fillId="2" borderId="3" xfId="0" applyFont="1" applyFill="1" applyBorder="1" applyAlignment="1" applyProtection="1">
      <alignment horizontal="center" vertical="center" wrapText="1"/>
      <protection hidden="1"/>
    </xf>
    <xf numFmtId="0" fontId="47" fillId="8" borderId="3" xfId="0" applyFont="1" applyFill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 textRotation="90"/>
      <protection hidden="1"/>
    </xf>
    <xf numFmtId="0" fontId="15" fillId="0" borderId="7" xfId="0" applyFont="1" applyBorder="1" applyAlignment="1" applyProtection="1">
      <alignment horizontal="center" vertical="center" textRotation="90"/>
      <protection hidden="1"/>
    </xf>
    <xf numFmtId="0" fontId="15" fillId="0" borderId="15" xfId="0" applyFont="1" applyBorder="1" applyAlignment="1" applyProtection="1">
      <alignment horizontal="center" vertical="center" textRotation="90"/>
      <protection hidden="1"/>
    </xf>
    <xf numFmtId="0" fontId="38" fillId="2" borderId="13" xfId="1" applyFont="1" applyFill="1" applyBorder="1" applyAlignment="1" applyProtection="1">
      <alignment horizontal="center" vertical="center"/>
      <protection hidden="1"/>
    </xf>
    <xf numFmtId="0" fontId="38" fillId="2" borderId="0" xfId="1" applyFont="1" applyFill="1" applyBorder="1" applyAlignment="1" applyProtection="1">
      <alignment horizontal="center" vertical="center"/>
      <protection hidden="1"/>
    </xf>
    <xf numFmtId="0" fontId="38" fillId="2" borderId="11" xfId="1" applyFont="1" applyFill="1" applyBorder="1" applyAlignment="1" applyProtection="1">
      <alignment horizontal="center" vertical="center"/>
      <protection hidden="1"/>
    </xf>
    <xf numFmtId="0" fontId="38" fillId="2" borderId="6" xfId="1" applyFont="1" applyFill="1" applyBorder="1" applyAlignment="1" applyProtection="1">
      <alignment horizontal="center" vertical="center"/>
      <protection hidden="1"/>
    </xf>
    <xf numFmtId="164" fontId="60" fillId="0" borderId="3" xfId="0" applyNumberFormat="1" applyFont="1" applyBorder="1" applyAlignment="1" applyProtection="1">
      <alignment horizontal="center" vertical="top"/>
      <protection hidden="1"/>
    </xf>
    <xf numFmtId="0" fontId="9" fillId="10" borderId="3" xfId="0" applyFont="1" applyFill="1" applyBorder="1" applyAlignment="1" applyProtection="1">
      <alignment horizontal="center" vertical="center"/>
      <protection hidden="1"/>
    </xf>
    <xf numFmtId="0" fontId="20" fillId="2" borderId="12" xfId="0" applyFont="1" applyFill="1" applyBorder="1" applyAlignment="1" applyProtection="1">
      <alignment horizontal="center" vertical="center" wrapText="1"/>
      <protection hidden="1"/>
    </xf>
    <xf numFmtId="0" fontId="20" fillId="2" borderId="8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center" vertical="center" textRotation="90"/>
      <protection hidden="1"/>
    </xf>
    <xf numFmtId="0" fontId="10" fillId="0" borderId="5" xfId="0" applyFont="1" applyBorder="1" applyAlignment="1" applyProtection="1">
      <alignment horizontal="center" vertical="center" textRotation="90"/>
      <protection hidden="1"/>
    </xf>
    <xf numFmtId="0" fontId="10" fillId="0" borderId="8" xfId="0" applyFont="1" applyBorder="1" applyAlignment="1" applyProtection="1">
      <alignment horizontal="center" vertical="center" textRotation="90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40" fillId="0" borderId="14" xfId="0" applyFont="1" applyBorder="1" applyAlignment="1" applyProtection="1">
      <alignment horizontal="center" vertical="center" textRotation="90"/>
      <protection hidden="1"/>
    </xf>
    <xf numFmtId="0" fontId="40" fillId="0" borderId="7" xfId="0" applyFont="1" applyBorder="1" applyAlignment="1" applyProtection="1">
      <alignment horizontal="center" vertical="center" textRotation="90"/>
      <protection hidden="1"/>
    </xf>
    <xf numFmtId="0" fontId="40" fillId="0" borderId="15" xfId="0" applyFont="1" applyBorder="1" applyAlignment="1" applyProtection="1">
      <alignment horizontal="center" vertical="center" textRotation="90"/>
      <protection hidden="1"/>
    </xf>
    <xf numFmtId="0" fontId="16" fillId="0" borderId="14" xfId="0" applyFont="1" applyBorder="1" applyAlignment="1" applyProtection="1">
      <alignment horizontal="center" vertical="center" textRotation="90" wrapText="1"/>
      <protection locked="0"/>
    </xf>
    <xf numFmtId="0" fontId="16" fillId="0" borderId="7" xfId="0" applyFont="1" applyBorder="1" applyAlignment="1" applyProtection="1">
      <alignment horizontal="center" vertical="center" textRotation="90" wrapText="1"/>
      <protection locked="0"/>
    </xf>
    <xf numFmtId="0" fontId="16" fillId="0" borderId="15" xfId="0" applyFont="1" applyBorder="1" applyAlignment="1" applyProtection="1">
      <alignment horizontal="center" vertical="center" textRotation="90" wrapText="1"/>
      <protection locked="0"/>
    </xf>
    <xf numFmtId="0" fontId="16" fillId="0" borderId="3" xfId="0" applyFont="1" applyBorder="1" applyAlignment="1" applyProtection="1">
      <alignment horizontal="center" vertical="center" textRotation="90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hidden="1"/>
    </xf>
    <xf numFmtId="0" fontId="22" fillId="3" borderId="6" xfId="0" applyFont="1" applyFill="1" applyBorder="1" applyAlignment="1" applyProtection="1">
      <alignment horizontal="center" vertical="center" wrapText="1"/>
      <protection hidden="1"/>
    </xf>
    <xf numFmtId="0" fontId="25" fillId="0" borderId="12" xfId="1" applyFont="1" applyBorder="1" applyAlignment="1" applyProtection="1">
      <alignment horizontal="center" vertical="center"/>
      <protection locked="0"/>
    </xf>
    <xf numFmtId="0" fontId="25" fillId="0" borderId="13" xfId="1" applyFont="1" applyBorder="1" applyAlignment="1" applyProtection="1">
      <alignment horizontal="center" vertical="center"/>
      <protection locked="0"/>
    </xf>
    <xf numFmtId="0" fontId="25" fillId="0" borderId="11" xfId="1" applyFont="1" applyBorder="1" applyAlignment="1" applyProtection="1">
      <alignment horizontal="center" vertical="center"/>
      <protection locked="0"/>
    </xf>
    <xf numFmtId="0" fontId="25" fillId="0" borderId="8" xfId="1" applyFont="1" applyBorder="1" applyAlignment="1" applyProtection="1">
      <alignment horizontal="center" vertical="center"/>
      <protection locked="0"/>
    </xf>
    <xf numFmtId="0" fontId="25" fillId="0" borderId="9" xfId="1" applyFont="1" applyBorder="1" applyAlignment="1" applyProtection="1">
      <alignment horizontal="center" vertical="center"/>
      <protection locked="0"/>
    </xf>
    <xf numFmtId="0" fontId="25" fillId="0" borderId="10" xfId="1" applyFont="1" applyBorder="1" applyAlignment="1" applyProtection="1">
      <alignment horizontal="center" vertical="center"/>
      <protection locked="0"/>
    </xf>
    <xf numFmtId="0" fontId="18" fillId="0" borderId="1" xfId="1" applyFont="1" applyBorder="1" applyAlignment="1" applyProtection="1">
      <alignment vertical="center"/>
      <protection locked="0"/>
    </xf>
    <xf numFmtId="0" fontId="18" fillId="0" borderId="4" xfId="1" applyFont="1" applyBorder="1" applyAlignment="1" applyProtection="1">
      <alignment vertical="center"/>
      <protection locked="0"/>
    </xf>
    <xf numFmtId="0" fontId="18" fillId="0" borderId="1" xfId="1" applyFont="1" applyBorder="1" applyAlignment="1" applyProtection="1">
      <alignment horizontal="left" vertical="center"/>
      <protection locked="0"/>
    </xf>
    <xf numFmtId="0" fontId="18" fillId="0" borderId="4" xfId="1" applyFont="1" applyBorder="1" applyAlignment="1" applyProtection="1">
      <alignment horizontal="left" vertical="center"/>
      <protection locked="0"/>
    </xf>
    <xf numFmtId="0" fontId="18" fillId="0" borderId="3" xfId="1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14" fontId="26" fillId="0" borderId="3" xfId="1" applyNumberFormat="1" applyFont="1" applyBorder="1" applyAlignment="1" applyProtection="1">
      <alignment horizontal="center" vertical="center"/>
      <protection locked="0"/>
    </xf>
    <xf numFmtId="14" fontId="26" fillId="0" borderId="3" xfId="1" applyNumberFormat="1" applyFont="1" applyBorder="1" applyAlignment="1" applyProtection="1">
      <alignment horizontal="center" vertical="center"/>
      <protection hidden="1"/>
    </xf>
    <xf numFmtId="0" fontId="26" fillId="0" borderId="3" xfId="1" applyFont="1" applyBorder="1" applyAlignment="1" applyProtection="1">
      <alignment horizontal="center" vertical="center"/>
      <protection hidden="1"/>
    </xf>
    <xf numFmtId="0" fontId="9" fillId="9" borderId="8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0" fontId="10" fillId="0" borderId="19" xfId="0" applyFont="1" applyBorder="1" applyAlignment="1" applyProtection="1">
      <alignment horizontal="left" vertical="center" wrapText="1"/>
      <protection hidden="1"/>
    </xf>
    <xf numFmtId="0" fontId="34" fillId="0" borderId="0" xfId="0" applyFont="1" applyAlignment="1" applyProtection="1">
      <alignment horizontal="left" vertical="top" wrapText="1"/>
      <protection hidden="1"/>
    </xf>
  </cellXfs>
  <cellStyles count="2">
    <cellStyle name="Normal" xfId="0" builtinId="0"/>
    <cellStyle name="Normal 2" xfId="1"/>
  </cellStyles>
  <dxfs count="407"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theme="0" tint="-0.499984740745262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0"/>
      </font>
    </dxf>
    <dxf>
      <fill>
        <patternFill>
          <bgColor rgb="FFFF0000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Down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ill>
        <patternFill patternType="lightUp"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theme="7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3300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instru&#231;&#245;es!A1"/><Relationship Id="rId1" Type="http://schemas.openxmlformats.org/officeDocument/2006/relationships/hyperlink" Target="#instru&#231;&#245;es!A1"/><Relationship Id="rId5" Type="http://schemas.openxmlformats.org/officeDocument/2006/relationships/hyperlink" Target="#instru&#231;&#245;es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arta de competi&#231;&#227;o - trampolim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238127</xdr:rowOff>
    </xdr:from>
    <xdr:to>
      <xdr:col>1</xdr:col>
      <xdr:colOff>658091</xdr:colOff>
      <xdr:row>39</xdr:row>
      <xdr:rowOff>0</xdr:rowOff>
    </xdr:to>
    <xdr:sp macro="" textlink="">
      <xdr:nvSpPr>
        <xdr:cNvPr id="21" name="CaixaDeTexto 20"/>
        <xdr:cNvSpPr txBox="1"/>
      </xdr:nvSpPr>
      <xdr:spPr>
        <a:xfrm>
          <a:off x="38100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28</xdr:col>
      <xdr:colOff>0</xdr:colOff>
      <xdr:row>36</xdr:row>
      <xdr:rowOff>238127</xdr:rowOff>
    </xdr:from>
    <xdr:to>
      <xdr:col>28</xdr:col>
      <xdr:colOff>658091</xdr:colOff>
      <xdr:row>39</xdr:row>
      <xdr:rowOff>0</xdr:rowOff>
    </xdr:to>
    <xdr:sp macro="" textlink="">
      <xdr:nvSpPr>
        <xdr:cNvPr id="17" name="CaixaDeTexto 16"/>
        <xdr:cNvSpPr txBox="1"/>
      </xdr:nvSpPr>
      <xdr:spPr>
        <a:xfrm>
          <a:off x="2676525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1</xdr:col>
      <xdr:colOff>0</xdr:colOff>
      <xdr:row>0</xdr:row>
      <xdr:rowOff>185736</xdr:rowOff>
    </xdr:from>
    <xdr:to>
      <xdr:col>25</xdr:col>
      <xdr:colOff>914400</xdr:colOff>
      <xdr:row>2</xdr:row>
      <xdr:rowOff>528636</xdr:rowOff>
    </xdr:to>
    <xdr:sp macro="" textlink="">
      <xdr:nvSpPr>
        <xdr:cNvPr id="24" name="Cortar e Arredondar Rectângulo de Canto Simples 23">
          <a:hlinkClick xmlns:r="http://schemas.openxmlformats.org/officeDocument/2006/relationships" r:id="rId1"/>
        </xdr:cNvPr>
        <xdr:cNvSpPr/>
      </xdr:nvSpPr>
      <xdr:spPr>
        <a:xfrm>
          <a:off x="381000" y="185736"/>
          <a:ext cx="21964650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27</xdr:col>
      <xdr:colOff>171451</xdr:colOff>
      <xdr:row>0</xdr:row>
      <xdr:rowOff>209548</xdr:rowOff>
    </xdr:from>
    <xdr:to>
      <xdr:col>52</xdr:col>
      <xdr:colOff>95250</xdr:colOff>
      <xdr:row>2</xdr:row>
      <xdr:rowOff>552448</xdr:rowOff>
    </xdr:to>
    <xdr:sp macro="" textlink="">
      <xdr:nvSpPr>
        <xdr:cNvPr id="25" name="Cortar e Arredondar Rectângulo de Canto Simples 24">
          <a:hlinkClick xmlns:r="http://schemas.openxmlformats.org/officeDocument/2006/relationships" r:id="rId2"/>
        </xdr:cNvPr>
        <xdr:cNvSpPr/>
      </xdr:nvSpPr>
      <xdr:spPr>
        <a:xfrm>
          <a:off x="26555701" y="209548"/>
          <a:ext cx="26355674" cy="1581150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8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234463</xdr:colOff>
      <xdr:row>3</xdr:row>
      <xdr:rowOff>84045</xdr:rowOff>
    </xdr:from>
    <xdr:to>
      <xdr:col>3</xdr:col>
      <xdr:colOff>219363</xdr:colOff>
      <xdr:row>7</xdr:row>
      <xdr:rowOff>387704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26669" y="666751"/>
          <a:ext cx="2382959" cy="1681982"/>
        </a:xfrm>
        <a:prstGeom prst="rect">
          <a:avLst/>
        </a:prstGeom>
      </xdr:spPr>
    </xdr:pic>
    <xdr:clientData/>
  </xdr:twoCellAnchor>
  <xdr:oneCellAnchor>
    <xdr:from>
      <xdr:col>28</xdr:col>
      <xdr:colOff>234463</xdr:colOff>
      <xdr:row>38</xdr:row>
      <xdr:rowOff>84045</xdr:rowOff>
    </xdr:from>
    <xdr:ext cx="2423300" cy="1675259"/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5463" y="693645"/>
          <a:ext cx="2423300" cy="1675259"/>
        </a:xfrm>
        <a:prstGeom prst="rect">
          <a:avLst/>
        </a:prstGeom>
      </xdr:spPr>
    </xdr:pic>
    <xdr:clientData/>
  </xdr:oneCellAnchor>
  <xdr:oneCellAnchor>
    <xdr:from>
      <xdr:col>1</xdr:col>
      <xdr:colOff>234463</xdr:colOff>
      <xdr:row>38</xdr:row>
      <xdr:rowOff>84045</xdr:rowOff>
    </xdr:from>
    <xdr:ext cx="2423300" cy="1675259"/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5463" y="693645"/>
          <a:ext cx="2423300" cy="1675259"/>
        </a:xfrm>
        <a:prstGeom prst="rect">
          <a:avLst/>
        </a:prstGeom>
      </xdr:spPr>
    </xdr:pic>
    <xdr:clientData/>
  </xdr:oneCellAnchor>
  <xdr:oneCellAnchor>
    <xdr:from>
      <xdr:col>28</xdr:col>
      <xdr:colOff>234463</xdr:colOff>
      <xdr:row>3</xdr:row>
      <xdr:rowOff>84045</xdr:rowOff>
    </xdr:from>
    <xdr:ext cx="2423300" cy="1675259"/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5463" y="693645"/>
          <a:ext cx="2423300" cy="1675259"/>
        </a:xfrm>
        <a:prstGeom prst="rect">
          <a:avLst/>
        </a:prstGeom>
      </xdr:spPr>
    </xdr:pic>
    <xdr:clientData/>
  </xdr:oneCellAnchor>
  <xdr:twoCellAnchor>
    <xdr:from>
      <xdr:col>53</xdr:col>
      <xdr:colOff>0</xdr:colOff>
      <xdr:row>36</xdr:row>
      <xdr:rowOff>238127</xdr:rowOff>
    </xdr:from>
    <xdr:to>
      <xdr:col>53</xdr:col>
      <xdr:colOff>658091</xdr:colOff>
      <xdr:row>39</xdr:row>
      <xdr:rowOff>0</xdr:rowOff>
    </xdr:to>
    <xdr:sp macro="" textlink="">
      <xdr:nvSpPr>
        <xdr:cNvPr id="11" name="CaixaDeTexto 10"/>
        <xdr:cNvSpPr txBox="1"/>
      </xdr:nvSpPr>
      <xdr:spPr>
        <a:xfrm>
          <a:off x="381000" y="12072940"/>
          <a:ext cx="658091" cy="404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PT" sz="3200">
              <a:sym typeface="Wingdings"/>
            </a:rPr>
            <a:t></a:t>
          </a:r>
          <a:endParaRPr lang="pt-PT" sz="3200"/>
        </a:p>
      </xdr:txBody>
    </xdr:sp>
    <xdr:clientData/>
  </xdr:twoCellAnchor>
  <xdr:twoCellAnchor>
    <xdr:from>
      <xdr:col>53</xdr:col>
      <xdr:colOff>0</xdr:colOff>
      <xdr:row>0</xdr:row>
      <xdr:rowOff>185736</xdr:rowOff>
    </xdr:from>
    <xdr:to>
      <xdr:col>77</xdr:col>
      <xdr:colOff>914400</xdr:colOff>
      <xdr:row>2</xdr:row>
      <xdr:rowOff>528636</xdr:rowOff>
    </xdr:to>
    <xdr:sp macro="" textlink="">
      <xdr:nvSpPr>
        <xdr:cNvPr id="12" name="Cortar e Arredondar Rectângulo de Canto Simples 23">
          <a:hlinkClick xmlns:r="http://schemas.openxmlformats.org/officeDocument/2006/relationships" r:id="rId5"/>
        </xdr:cNvPr>
        <xdr:cNvSpPr/>
      </xdr:nvSpPr>
      <xdr:spPr>
        <a:xfrm>
          <a:off x="381000" y="109536"/>
          <a:ext cx="25727025" cy="46672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4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1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oneCellAnchor>
    <xdr:from>
      <xdr:col>53</xdr:col>
      <xdr:colOff>234463</xdr:colOff>
      <xdr:row>3</xdr:row>
      <xdr:rowOff>84045</xdr:rowOff>
    </xdr:from>
    <xdr:ext cx="2366150" cy="1684784"/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5463" y="655545"/>
          <a:ext cx="2366150" cy="1684784"/>
        </a:xfrm>
        <a:prstGeom prst="rect">
          <a:avLst/>
        </a:prstGeom>
      </xdr:spPr>
    </xdr:pic>
    <xdr:clientData/>
  </xdr:oneCellAnchor>
  <xdr:oneCellAnchor>
    <xdr:from>
      <xdr:col>53</xdr:col>
      <xdr:colOff>234463</xdr:colOff>
      <xdr:row>38</xdr:row>
      <xdr:rowOff>84045</xdr:rowOff>
    </xdr:from>
    <xdr:ext cx="2423300" cy="1675259"/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5463" y="12418920"/>
          <a:ext cx="2423300" cy="167525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28574</xdr:rowOff>
    </xdr:from>
    <xdr:to>
      <xdr:col>13</xdr:col>
      <xdr:colOff>0</xdr:colOff>
      <xdr:row>5</xdr:row>
      <xdr:rowOff>81643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</xdr:cNvPr>
        <xdr:cNvSpPr/>
      </xdr:nvSpPr>
      <xdr:spPr>
        <a:xfrm>
          <a:off x="28575" y="28574"/>
          <a:ext cx="9605282" cy="1005569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inscrições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Q71"/>
  <sheetViews>
    <sheetView showGridLines="0" showRowColHeaders="0" tabSelected="1" view="pageBreakPreview" zoomScale="40" zoomScaleNormal="55" zoomScaleSheetLayoutView="40" workbookViewId="0">
      <selection activeCell="O17" sqref="O17:R18"/>
    </sheetView>
  </sheetViews>
  <sheetFormatPr defaultRowHeight="15"/>
  <cols>
    <col min="1" max="1" width="5.85546875" style="4" customWidth="1"/>
    <col min="2" max="11" width="18" style="4" customWidth="1"/>
    <col min="12" max="12" width="2" style="4" customWidth="1"/>
    <col min="13" max="13" width="12" style="4" hidden="1" customWidth="1"/>
    <col min="14" max="14" width="6.140625" style="4" customWidth="1"/>
    <col min="15" max="15" width="6.85546875" style="4" customWidth="1"/>
    <col min="16" max="22" width="18" style="4" customWidth="1"/>
    <col min="23" max="26" width="18" style="7" customWidth="1"/>
    <col min="27" max="27" width="15.140625" style="7" hidden="1" customWidth="1"/>
    <col min="28" max="28" width="5.5703125" style="7" customWidth="1"/>
    <col min="29" max="38" width="18" style="4" customWidth="1"/>
    <col min="39" max="39" width="2" style="4" customWidth="1"/>
    <col min="40" max="41" width="6.85546875" style="4" customWidth="1"/>
    <col min="42" max="48" width="18" style="4" customWidth="1"/>
    <col min="49" max="52" width="18" style="7" customWidth="1"/>
    <col min="53" max="53" width="5.85546875" style="4" customWidth="1"/>
    <col min="54" max="63" width="18" style="4" customWidth="1"/>
    <col min="64" max="64" width="2" style="4" customWidth="1"/>
    <col min="65" max="65" width="12" style="4" hidden="1" customWidth="1"/>
    <col min="66" max="66" width="6.140625" style="4" customWidth="1"/>
    <col min="67" max="67" width="6.85546875" style="4" customWidth="1"/>
    <col min="68" max="74" width="18" style="4" customWidth="1"/>
    <col min="75" max="78" width="18" style="7" customWidth="1"/>
    <col min="79" max="164" width="18" style="7" hidden="1" customWidth="1"/>
    <col min="165" max="165" width="8.140625" style="4" customWidth="1"/>
    <col min="166" max="169" width="8.140625" style="4" hidden="1" customWidth="1"/>
    <col min="170" max="171" width="9.140625" style="4" hidden="1" customWidth="1"/>
    <col min="172" max="172" width="13" style="4" hidden="1" customWidth="1"/>
    <col min="173" max="174" width="9.140625" style="4" hidden="1" customWidth="1"/>
    <col min="175" max="175" width="13.28515625" style="4" hidden="1" customWidth="1"/>
    <col min="176" max="177" width="9.140625" style="4" hidden="1" customWidth="1"/>
    <col min="178" max="178" width="30.28515625" style="4" hidden="1" customWidth="1"/>
    <col min="179" max="179" width="13.28515625" style="4" hidden="1" customWidth="1"/>
    <col min="180" max="196" width="9.140625" style="4" hidden="1" customWidth="1"/>
    <col min="197" max="197" width="29" style="4" hidden="1" customWidth="1"/>
    <col min="198" max="199" width="9.140625" style="4" hidden="1" customWidth="1"/>
    <col min="200" max="200" width="33.5703125" style="4" hidden="1" customWidth="1"/>
    <col min="201" max="201" width="9" style="4" hidden="1" customWidth="1"/>
    <col min="202" max="205" width="9.140625" style="4" hidden="1" customWidth="1"/>
    <col min="206" max="206" width="73.7109375" style="4" hidden="1" customWidth="1"/>
    <col min="207" max="210" width="9.140625" style="4" hidden="1" customWidth="1"/>
    <col min="211" max="211" width="10.5703125" style="4" hidden="1" customWidth="1"/>
    <col min="212" max="212" width="27.7109375" style="4" hidden="1" customWidth="1"/>
    <col min="213" max="220" width="9.140625" style="4" hidden="1" customWidth="1"/>
    <col min="221" max="243" width="9.140625" style="4" customWidth="1"/>
    <col min="244" max="16384" width="9.140625" style="4"/>
  </cols>
  <sheetData>
    <row r="1" spans="1:210" ht="8.25" customHeight="1">
      <c r="AD1" s="4">
        <f>COUNTA(H8)</f>
        <v>0</v>
      </c>
      <c r="AE1" s="4">
        <f>COUNTA(P8)</f>
        <v>0</v>
      </c>
      <c r="AF1" s="4">
        <f>COUNTA(T5)</f>
        <v>0</v>
      </c>
      <c r="AG1" s="4">
        <f>COUNTA(T6)</f>
        <v>0</v>
      </c>
      <c r="AH1" s="4">
        <f>COUNTA(T8)</f>
        <v>0</v>
      </c>
      <c r="AI1" s="4">
        <f>COUNTA(Z5)</f>
        <v>0</v>
      </c>
      <c r="AJ1" s="4">
        <f>COUNTA(Z7)</f>
        <v>0</v>
      </c>
      <c r="AK1" s="4">
        <f>COUNTA(Z8)</f>
        <v>0</v>
      </c>
      <c r="AL1" s="4">
        <f>COUNTA(X6)</f>
        <v>0</v>
      </c>
    </row>
    <row r="2" spans="1:210" s="129" customFormat="1" ht="23.25" customHeight="1">
      <c r="W2" s="130"/>
      <c r="X2" s="130"/>
      <c r="Y2" s="130"/>
      <c r="Z2" s="130"/>
      <c r="AA2" s="130"/>
      <c r="AB2" s="130"/>
      <c r="AD2" s="129">
        <f>SUM(AE1:AK1)</f>
        <v>0</v>
      </c>
      <c r="AW2" s="130"/>
      <c r="AX2" s="130"/>
      <c r="AY2" s="130"/>
      <c r="AZ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K2" s="129" t="s">
        <v>97</v>
      </c>
    </row>
    <row r="3" spans="1:210" s="129" customFormat="1" ht="15" customHeight="1">
      <c r="W3" s="130"/>
      <c r="X3" s="130"/>
      <c r="Y3" s="130"/>
      <c r="Z3" s="130"/>
      <c r="AA3" s="130"/>
      <c r="AB3" s="130"/>
      <c r="AW3" s="130"/>
      <c r="AX3" s="130"/>
      <c r="AY3" s="130"/>
      <c r="AZ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K3" s="129" t="s">
        <v>98</v>
      </c>
      <c r="GR3" s="131" t="s">
        <v>29</v>
      </c>
    </row>
    <row r="4" spans="1:210" ht="7.5" customHeight="1">
      <c r="FK4" s="4" t="s">
        <v>99</v>
      </c>
    </row>
    <row r="5" spans="1:210" s="1" customFormat="1" ht="33.75" customHeight="1">
      <c r="F5" s="185" t="s">
        <v>67</v>
      </c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6"/>
      <c r="R5" s="282" t="s">
        <v>0</v>
      </c>
      <c r="S5" s="283"/>
      <c r="T5" s="331"/>
      <c r="U5" s="285"/>
      <c r="V5" s="285"/>
      <c r="W5" s="285"/>
      <c r="X5" s="285"/>
      <c r="Y5" s="2" t="s">
        <v>1</v>
      </c>
      <c r="Z5" s="134"/>
      <c r="AA5" s="40"/>
      <c r="AG5" s="185" t="str">
        <f>$F$5</f>
        <v xml:space="preserve">GINÁSTICA DE TRAMPOLINS
Carta de Competição
</v>
      </c>
      <c r="AH5" s="185"/>
      <c r="AI5" s="185"/>
      <c r="AJ5" s="185"/>
      <c r="AK5" s="185"/>
      <c r="AL5" s="185"/>
      <c r="AM5" s="185"/>
      <c r="AN5" s="185"/>
      <c r="AO5" s="185"/>
      <c r="AP5" s="185"/>
      <c r="AQ5" s="186"/>
      <c r="AR5" s="282" t="str">
        <f>$R$5</f>
        <v>DATA</v>
      </c>
      <c r="AS5" s="283"/>
      <c r="AT5" s="332" t="str">
        <f>IF($T$5="","",$T$5)</f>
        <v/>
      </c>
      <c r="AU5" s="332">
        <f>$T$5</f>
        <v>0</v>
      </c>
      <c r="AV5" s="332"/>
      <c r="AW5" s="332"/>
      <c r="AX5" s="332"/>
      <c r="AY5" s="2" t="s">
        <v>1</v>
      </c>
      <c r="AZ5" s="135" t="str">
        <f>IF($Z$5="","",$Z$5)</f>
        <v/>
      </c>
      <c r="BF5" s="185" t="s">
        <v>67</v>
      </c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6"/>
      <c r="BR5" s="282" t="str">
        <f>$R$5</f>
        <v>DATA</v>
      </c>
      <c r="BS5" s="283"/>
      <c r="BT5" s="332" t="str">
        <f>IF($T$5="","",$T$5)</f>
        <v/>
      </c>
      <c r="BU5" s="332">
        <f>$T$5</f>
        <v>0</v>
      </c>
      <c r="BV5" s="332"/>
      <c r="BW5" s="332"/>
      <c r="BX5" s="332"/>
      <c r="BY5" s="2" t="s">
        <v>1</v>
      </c>
      <c r="BZ5" s="135" t="str">
        <f>IF($Z$5="","",$Z$5)</f>
        <v/>
      </c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K5" s="4" t="s">
        <v>100</v>
      </c>
      <c r="GM5" s="4"/>
      <c r="GN5" s="4"/>
      <c r="GO5" s="1" t="s">
        <v>30</v>
      </c>
      <c r="GR5" s="56" t="s">
        <v>77</v>
      </c>
      <c r="GS5" s="21">
        <v>0.3</v>
      </c>
      <c r="GT5" s="203" t="s">
        <v>80</v>
      </c>
      <c r="GU5" s="4" t="s">
        <v>43</v>
      </c>
      <c r="GV5" s="4"/>
      <c r="GW5" s="4"/>
      <c r="GX5" s="4"/>
      <c r="GY5" s="4"/>
      <c r="GZ5" s="4"/>
      <c r="HA5" s="4"/>
      <c r="HB5" s="4"/>
    </row>
    <row r="6" spans="1:210" s="1" customFormat="1" ht="33.75" customHeight="1"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6"/>
      <c r="R6" s="282" t="s">
        <v>2</v>
      </c>
      <c r="S6" s="283"/>
      <c r="T6" s="285"/>
      <c r="U6" s="285"/>
      <c r="V6" s="285"/>
      <c r="W6" s="330" t="s">
        <v>198</v>
      </c>
      <c r="X6" s="285"/>
      <c r="Y6" s="202" t="s">
        <v>3</v>
      </c>
      <c r="Z6" s="202"/>
      <c r="AA6" s="41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6"/>
      <c r="AR6" s="282" t="str">
        <f>$R$6</f>
        <v>PROVA</v>
      </c>
      <c r="AS6" s="283"/>
      <c r="AT6" s="333" t="str">
        <f>IF($T$6="","",$T$6)</f>
        <v/>
      </c>
      <c r="AU6" s="333">
        <f>$T$6</f>
        <v>0</v>
      </c>
      <c r="AV6" s="333"/>
      <c r="AW6" s="330"/>
      <c r="AX6" s="333" t="str">
        <f>IF($X$6="","",$X$6)</f>
        <v/>
      </c>
      <c r="AY6" s="202" t="s">
        <v>3</v>
      </c>
      <c r="AZ6" s="202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6"/>
      <c r="BR6" s="282" t="str">
        <f>$R$6</f>
        <v>PROVA</v>
      </c>
      <c r="BS6" s="283"/>
      <c r="BT6" s="333" t="str">
        <f>IF($T$6="","",$T$6)</f>
        <v/>
      </c>
      <c r="BU6" s="333">
        <f>$T$6</f>
        <v>0</v>
      </c>
      <c r="BV6" s="333"/>
      <c r="BW6" s="330"/>
      <c r="BX6" s="333" t="str">
        <f>IF($X$6="","",$X$6)</f>
        <v/>
      </c>
      <c r="BY6" s="202" t="s">
        <v>3</v>
      </c>
      <c r="BZ6" s="202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L6" s="1">
        <v>1</v>
      </c>
      <c r="GM6" s="4"/>
      <c r="GN6" s="4"/>
      <c r="GO6" s="5" t="s">
        <v>13</v>
      </c>
      <c r="GP6" s="5">
        <v>0.2</v>
      </c>
      <c r="GQ6" s="4"/>
      <c r="GR6" s="21" t="s">
        <v>78</v>
      </c>
      <c r="GS6" s="21">
        <v>0.3</v>
      </c>
      <c r="GT6" s="204"/>
      <c r="GU6" s="4" t="s">
        <v>44</v>
      </c>
      <c r="GV6" s="4"/>
      <c r="GW6" s="4"/>
      <c r="GX6" s="4"/>
      <c r="GY6" s="4"/>
      <c r="GZ6" s="4"/>
      <c r="HA6" s="4"/>
      <c r="HB6" s="4"/>
    </row>
    <row r="7" spans="1:210" s="1" customFormat="1" ht="33.75" customHeight="1"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6"/>
      <c r="R7" s="282" t="s">
        <v>81</v>
      </c>
      <c r="S7" s="283"/>
      <c r="T7" s="285"/>
      <c r="U7" s="285"/>
      <c r="V7" s="285"/>
      <c r="W7" s="330"/>
      <c r="X7" s="285"/>
      <c r="Y7" s="105" t="s">
        <v>68</v>
      </c>
      <c r="Z7" s="100"/>
      <c r="AA7" s="41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6"/>
      <c r="AR7" s="282" t="str">
        <f>$R$7</f>
        <v>CLDE</v>
      </c>
      <c r="AS7" s="283"/>
      <c r="AT7" s="333" t="str">
        <f>IF($T$7="","",$T$7)</f>
        <v/>
      </c>
      <c r="AU7" s="333">
        <f>$T$7</f>
        <v>0</v>
      </c>
      <c r="AV7" s="333"/>
      <c r="AW7" s="330"/>
      <c r="AX7" s="333"/>
      <c r="AY7" s="133" t="s">
        <v>68</v>
      </c>
      <c r="AZ7" s="136" t="str">
        <f>IF($Z$7="","",$Z$7)</f>
        <v/>
      </c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6"/>
      <c r="BR7" s="282" t="str">
        <f>$R$7</f>
        <v>CLDE</v>
      </c>
      <c r="BS7" s="283"/>
      <c r="BT7" s="333" t="str">
        <f>IF($T$7="","",$T$7)</f>
        <v/>
      </c>
      <c r="BU7" s="333">
        <f>$T$7</f>
        <v>0</v>
      </c>
      <c r="BV7" s="333"/>
      <c r="BW7" s="330"/>
      <c r="BX7" s="333"/>
      <c r="BY7" s="137" t="s">
        <v>68</v>
      </c>
      <c r="BZ7" s="136" t="str">
        <f>IF($Z$7="","",$Z$7)</f>
        <v/>
      </c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53"/>
      <c r="FJ7" s="53"/>
      <c r="FK7" s="53"/>
      <c r="FL7" s="53">
        <v>2</v>
      </c>
      <c r="GM7" s="4"/>
      <c r="GN7" s="4"/>
      <c r="GO7" s="5" t="s">
        <v>12</v>
      </c>
      <c r="GP7" s="5">
        <v>0.3</v>
      </c>
      <c r="GQ7" s="4"/>
      <c r="GR7" s="21" t="s">
        <v>79</v>
      </c>
      <c r="GS7" s="21">
        <v>0.4</v>
      </c>
      <c r="GT7" s="204"/>
      <c r="GU7" s="4"/>
      <c r="GV7" s="4"/>
      <c r="GW7" s="4"/>
      <c r="GX7" s="4"/>
      <c r="GY7" s="4"/>
      <c r="GZ7" s="4"/>
      <c r="HA7" s="4"/>
      <c r="HB7" s="4"/>
    </row>
    <row r="8" spans="1:210" s="1" customFormat="1" ht="33.75" customHeight="1">
      <c r="C8" s="231" t="s">
        <v>202</v>
      </c>
      <c r="D8" s="232"/>
      <c r="E8" s="175" t="s">
        <v>41</v>
      </c>
      <c r="F8" s="176"/>
      <c r="G8" s="177"/>
      <c r="H8" s="277"/>
      <c r="I8" s="278"/>
      <c r="J8" s="278"/>
      <c r="K8" s="278"/>
      <c r="L8" s="6"/>
      <c r="M8" s="6"/>
      <c r="N8" s="279" t="s">
        <v>42</v>
      </c>
      <c r="O8" s="279"/>
      <c r="P8" s="277"/>
      <c r="Q8" s="277"/>
      <c r="R8" s="282" t="s">
        <v>4</v>
      </c>
      <c r="S8" s="283"/>
      <c r="T8" s="284"/>
      <c r="U8" s="284"/>
      <c r="V8" s="284"/>
      <c r="W8" s="284"/>
      <c r="X8" s="284"/>
      <c r="Y8" s="106" t="s">
        <v>69</v>
      </c>
      <c r="Z8" s="100"/>
      <c r="AA8" s="42"/>
      <c r="AD8" s="231" t="s">
        <v>201</v>
      </c>
      <c r="AE8" s="232"/>
      <c r="AF8" s="188" t="s">
        <v>41</v>
      </c>
      <c r="AG8" s="188"/>
      <c r="AH8" s="188"/>
      <c r="AI8" s="178">
        <f>$H$8</f>
        <v>0</v>
      </c>
      <c r="AJ8" s="179"/>
      <c r="AK8" s="179"/>
      <c r="AL8" s="180"/>
      <c r="AM8" s="6"/>
      <c r="AN8" s="279" t="s">
        <v>42</v>
      </c>
      <c r="AO8" s="279"/>
      <c r="AP8" s="183">
        <f>$P$8</f>
        <v>0</v>
      </c>
      <c r="AQ8" s="184"/>
      <c r="AR8" s="282" t="str">
        <f>$R$8</f>
        <v>ESCOLA</v>
      </c>
      <c r="AS8" s="283"/>
      <c r="AT8" s="239" t="str">
        <f>IF($T$8="","",$T$8)</f>
        <v/>
      </c>
      <c r="AU8" s="239">
        <f>$T$8</f>
        <v>0</v>
      </c>
      <c r="AV8" s="239"/>
      <c r="AW8" s="239"/>
      <c r="AX8" s="239"/>
      <c r="AY8" s="106" t="s">
        <v>69</v>
      </c>
      <c r="AZ8" s="136" t="str">
        <f>IF($Z$8="","",$Z$8)</f>
        <v/>
      </c>
      <c r="BC8" s="231" t="s">
        <v>202</v>
      </c>
      <c r="BD8" s="232"/>
      <c r="BE8" s="175" t="s">
        <v>41</v>
      </c>
      <c r="BF8" s="176"/>
      <c r="BG8" s="177"/>
      <c r="BH8" s="277">
        <f>$H$8</f>
        <v>0</v>
      </c>
      <c r="BI8" s="278"/>
      <c r="BJ8" s="278"/>
      <c r="BK8" s="278"/>
      <c r="BL8" s="6"/>
      <c r="BM8" s="6"/>
      <c r="BN8" s="279" t="s">
        <v>42</v>
      </c>
      <c r="BO8" s="279"/>
      <c r="BP8" s="277">
        <f>$P$8</f>
        <v>0</v>
      </c>
      <c r="BQ8" s="277"/>
      <c r="BR8" s="282" t="str">
        <f>$R$8</f>
        <v>ESCOLA</v>
      </c>
      <c r="BS8" s="283"/>
      <c r="BT8" s="239" t="str">
        <f>IF($T$8="","",$T$8)</f>
        <v/>
      </c>
      <c r="BU8" s="239">
        <f>$T$8</f>
        <v>0</v>
      </c>
      <c r="BV8" s="239"/>
      <c r="BW8" s="239"/>
      <c r="BX8" s="239"/>
      <c r="BY8" s="106" t="s">
        <v>69</v>
      </c>
      <c r="BZ8" s="136" t="str">
        <f>IF($Z$8="","",$Z$8)</f>
        <v/>
      </c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53"/>
      <c r="FJ8" s="53"/>
      <c r="FK8" s="53"/>
      <c r="FL8" s="53">
        <v>3</v>
      </c>
      <c r="GM8" s="4"/>
      <c r="GN8" s="4"/>
      <c r="GO8" s="4"/>
      <c r="GP8" s="4"/>
      <c r="GQ8" s="4"/>
      <c r="GR8" s="21" t="s">
        <v>32</v>
      </c>
      <c r="GS8" s="21">
        <v>0.5</v>
      </c>
      <c r="GT8" s="204"/>
      <c r="GU8" s="4"/>
      <c r="GW8" s="4"/>
      <c r="GX8" s="4"/>
      <c r="GY8" s="4"/>
      <c r="GZ8" s="4"/>
      <c r="HA8" s="4"/>
      <c r="HB8" s="4"/>
    </row>
    <row r="9" spans="1:210" ht="8.25" customHeight="1">
      <c r="B9" s="99"/>
      <c r="C9" s="99"/>
      <c r="D9" s="99"/>
      <c r="BB9" s="99"/>
      <c r="BC9" s="99"/>
      <c r="BD9" s="99"/>
      <c r="GR9" s="21" t="s">
        <v>73</v>
      </c>
      <c r="GS9" s="21">
        <v>0.6</v>
      </c>
      <c r="GT9" s="204"/>
    </row>
    <row r="10" spans="1:210" ht="27.75" customHeight="1">
      <c r="A10" s="166" t="s">
        <v>53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7"/>
      <c r="O10" s="149" t="s">
        <v>211</v>
      </c>
      <c r="P10" s="150"/>
      <c r="Q10" s="150"/>
      <c r="R10" s="151"/>
      <c r="S10" s="161" t="s">
        <v>58</v>
      </c>
      <c r="T10" s="161"/>
      <c r="U10" s="161"/>
      <c r="V10" s="161"/>
      <c r="W10" s="149" t="s">
        <v>210</v>
      </c>
      <c r="X10" s="150"/>
      <c r="Y10" s="150"/>
      <c r="Z10" s="151"/>
      <c r="AB10" s="286" t="s">
        <v>64</v>
      </c>
      <c r="AC10" s="286"/>
      <c r="AD10" s="286"/>
      <c r="AE10" s="286"/>
      <c r="AF10" s="286"/>
      <c r="AG10" s="286"/>
      <c r="AH10" s="157" t="s">
        <v>104</v>
      </c>
      <c r="AI10" s="157"/>
      <c r="AJ10" s="157"/>
      <c r="AK10" s="157"/>
      <c r="AL10" s="158"/>
      <c r="AM10" s="142"/>
      <c r="AN10" s="286" t="s">
        <v>64</v>
      </c>
      <c r="AO10" s="286"/>
      <c r="AP10" s="286"/>
      <c r="AQ10" s="286"/>
      <c r="AR10" s="286"/>
      <c r="AS10" s="286"/>
      <c r="AT10" s="157" t="s">
        <v>104</v>
      </c>
      <c r="AU10" s="157"/>
      <c r="AV10" s="157"/>
      <c r="AW10" s="157"/>
      <c r="AX10" s="158"/>
      <c r="AY10" s="143"/>
      <c r="AZ10" s="144"/>
      <c r="BA10" s="334" t="s">
        <v>53</v>
      </c>
      <c r="BB10" s="166"/>
      <c r="BC10" s="166"/>
      <c r="BD10" s="166"/>
      <c r="BE10" s="166"/>
      <c r="BF10" s="166"/>
      <c r="BG10" s="166"/>
      <c r="BH10" s="166"/>
      <c r="BI10" s="166"/>
      <c r="BJ10" s="166"/>
      <c r="BK10" s="167"/>
      <c r="BO10" s="149" t="s">
        <v>211</v>
      </c>
      <c r="BP10" s="150"/>
      <c r="BQ10" s="150"/>
      <c r="BR10" s="151"/>
      <c r="BS10" s="147" t="s">
        <v>204</v>
      </c>
      <c r="BT10" s="147"/>
      <c r="BU10" s="147"/>
      <c r="BV10" s="147"/>
      <c r="BW10" s="149" t="s">
        <v>210</v>
      </c>
      <c r="BX10" s="150"/>
      <c r="BY10" s="150"/>
      <c r="BZ10" s="151"/>
      <c r="GN10" s="228" t="s">
        <v>74</v>
      </c>
      <c r="GO10" s="21" t="s">
        <v>28</v>
      </c>
      <c r="GP10" s="21">
        <v>0.3</v>
      </c>
      <c r="GR10" s="21" t="s">
        <v>31</v>
      </c>
      <c r="GS10" s="21">
        <v>0.7</v>
      </c>
      <c r="GT10" s="205"/>
    </row>
    <row r="11" spans="1:210" ht="27.75" customHeight="1" thickBot="1">
      <c r="A11" s="309" t="s">
        <v>25</v>
      </c>
      <c r="B11" s="192" t="str">
        <f>IF($Z$5=1,"Nível 1","")</f>
        <v/>
      </c>
      <c r="C11" s="189" t="str">
        <f>IF($Z$5=2,"Nível 2","")</f>
        <v/>
      </c>
      <c r="D11" s="189" t="str">
        <f>IF($Z$5=3,"Nível 3","")</f>
        <v/>
      </c>
      <c r="E11" s="240" t="s">
        <v>5</v>
      </c>
      <c r="F11" s="241"/>
      <c r="G11" s="280" t="s">
        <v>92</v>
      </c>
      <c r="H11" s="280" t="s">
        <v>6</v>
      </c>
      <c r="I11" s="280" t="s">
        <v>93</v>
      </c>
      <c r="J11" s="280" t="s">
        <v>94</v>
      </c>
      <c r="K11" s="280" t="s">
        <v>7</v>
      </c>
      <c r="L11" s="10"/>
      <c r="M11" s="10"/>
      <c r="O11" s="152"/>
      <c r="P11" s="153"/>
      <c r="Q11" s="153"/>
      <c r="R11" s="154"/>
      <c r="S11" s="162"/>
      <c r="T11" s="162"/>
      <c r="U11" s="162"/>
      <c r="V11" s="162"/>
      <c r="W11" s="152"/>
      <c r="X11" s="153"/>
      <c r="Y11" s="153"/>
      <c r="Z11" s="154"/>
      <c r="AA11" s="43"/>
      <c r="AB11" s="286"/>
      <c r="AC11" s="286"/>
      <c r="AD11" s="286"/>
      <c r="AE11" s="286"/>
      <c r="AF11" s="286"/>
      <c r="AG11" s="286"/>
      <c r="AH11" s="97"/>
      <c r="AI11" s="97"/>
      <c r="AJ11" s="97"/>
      <c r="AK11" s="97"/>
      <c r="AL11" s="98"/>
      <c r="AM11" s="145"/>
      <c r="AN11" s="286"/>
      <c r="AO11" s="286"/>
      <c r="AP11" s="286"/>
      <c r="AQ11" s="286"/>
      <c r="AR11" s="286"/>
      <c r="AS11" s="286"/>
      <c r="AT11" s="97"/>
      <c r="AU11" s="97"/>
      <c r="AV11" s="97"/>
      <c r="AW11" s="97"/>
      <c r="AX11" s="98"/>
      <c r="AY11" s="97"/>
      <c r="AZ11" s="98"/>
      <c r="BA11" s="309" t="s">
        <v>25</v>
      </c>
      <c r="BB11" s="192" t="str">
        <f>IF($Z$5=1,"Nível 1","")</f>
        <v/>
      </c>
      <c r="BC11" s="189" t="str">
        <f>IF($Z$5=2,"Nível 2","")</f>
        <v/>
      </c>
      <c r="BD11" s="189" t="str">
        <f>IF($Z$5=3,"Nível 3","")</f>
        <v/>
      </c>
      <c r="BE11" s="240" t="s">
        <v>5</v>
      </c>
      <c r="BF11" s="241"/>
      <c r="BG11" s="280" t="s">
        <v>92</v>
      </c>
      <c r="BH11" s="280" t="s">
        <v>6</v>
      </c>
      <c r="BI11" s="280" t="s">
        <v>93</v>
      </c>
      <c r="BJ11" s="280" t="s">
        <v>94</v>
      </c>
      <c r="BK11" s="280" t="s">
        <v>7</v>
      </c>
      <c r="BL11" s="10"/>
      <c r="BM11" s="10"/>
      <c r="BO11" s="152"/>
      <c r="BP11" s="153"/>
      <c r="BQ11" s="153"/>
      <c r="BR11" s="154"/>
      <c r="BS11" s="148"/>
      <c r="BT11" s="148"/>
      <c r="BU11" s="148"/>
      <c r="BV11" s="148"/>
      <c r="BW11" s="152"/>
      <c r="BX11" s="153"/>
      <c r="BY11" s="153"/>
      <c r="BZ11" s="154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GN11" s="228"/>
      <c r="GO11" s="54" t="s">
        <v>14</v>
      </c>
      <c r="GP11" s="54">
        <v>0.4</v>
      </c>
    </row>
    <row r="12" spans="1:210" s="89" customFormat="1" ht="5.25" customHeight="1">
      <c r="A12" s="310"/>
      <c r="B12" s="193"/>
      <c r="C12" s="190"/>
      <c r="D12" s="190"/>
      <c r="E12" s="316"/>
      <c r="F12" s="317"/>
      <c r="G12" s="281"/>
      <c r="H12" s="281"/>
      <c r="I12" s="281"/>
      <c r="J12" s="281"/>
      <c r="K12" s="281"/>
      <c r="L12" s="10"/>
      <c r="M12" s="10"/>
      <c r="N12" s="7"/>
      <c r="O12" s="43"/>
      <c r="P12" s="43"/>
      <c r="Q12" s="43"/>
      <c r="R12" s="88"/>
      <c r="S12" s="88"/>
      <c r="T12" s="88"/>
      <c r="U12" s="88"/>
      <c r="V12" s="88"/>
      <c r="W12" s="88"/>
      <c r="X12" s="43"/>
      <c r="Y12" s="43"/>
      <c r="Z12" s="43"/>
      <c r="AA12" s="43"/>
      <c r="AB12" s="7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43"/>
      <c r="AY12" s="43"/>
      <c r="AZ12" s="43"/>
      <c r="BA12" s="310"/>
      <c r="BB12" s="193"/>
      <c r="BC12" s="190"/>
      <c r="BD12" s="190"/>
      <c r="BE12" s="316"/>
      <c r="BF12" s="317"/>
      <c r="BG12" s="281"/>
      <c r="BH12" s="281"/>
      <c r="BI12" s="281"/>
      <c r="BJ12" s="281"/>
      <c r="BK12" s="281"/>
      <c r="BL12" s="10"/>
      <c r="BM12" s="10"/>
      <c r="BN12" s="7"/>
      <c r="BO12" s="43"/>
      <c r="BP12" s="43"/>
      <c r="BQ12" s="43"/>
      <c r="BR12" s="88"/>
      <c r="BS12" s="88"/>
      <c r="BT12" s="88"/>
      <c r="BU12" s="88"/>
      <c r="BV12" s="88"/>
      <c r="BW12" s="88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GN12" s="228"/>
      <c r="GO12" s="54" t="s">
        <v>16</v>
      </c>
      <c r="GP12" s="55">
        <v>0.6</v>
      </c>
    </row>
    <row r="13" spans="1:210" ht="27.75" customHeight="1">
      <c r="A13" s="310"/>
      <c r="B13" s="194"/>
      <c r="C13" s="191"/>
      <c r="D13" s="191"/>
      <c r="E13" s="242"/>
      <c r="F13" s="243"/>
      <c r="G13" s="91">
        <v>2</v>
      </c>
      <c r="H13" s="91">
        <v>1.5</v>
      </c>
      <c r="I13" s="91">
        <v>1</v>
      </c>
      <c r="J13" s="91">
        <v>0.5</v>
      </c>
      <c r="K13" s="92">
        <v>0.25</v>
      </c>
      <c r="L13" s="13"/>
      <c r="M13" s="1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43"/>
      <c r="AB13" s="302" t="s">
        <v>208</v>
      </c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13"/>
      <c r="AN13" s="293" t="s">
        <v>209</v>
      </c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310"/>
      <c r="BB13" s="194"/>
      <c r="BC13" s="191"/>
      <c r="BD13" s="191"/>
      <c r="BE13" s="242"/>
      <c r="BF13" s="243"/>
      <c r="BG13" s="91">
        <v>2</v>
      </c>
      <c r="BH13" s="91">
        <v>1.5</v>
      </c>
      <c r="BI13" s="91">
        <v>1</v>
      </c>
      <c r="BJ13" s="91">
        <v>0.5</v>
      </c>
      <c r="BK13" s="92">
        <v>0.25</v>
      </c>
      <c r="BL13" s="13"/>
      <c r="BM13" s="13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P13" s="308" t="s">
        <v>53</v>
      </c>
      <c r="FQ13" s="308"/>
      <c r="FR13" s="308"/>
      <c r="FS13" s="308"/>
      <c r="FT13" s="308"/>
      <c r="FU13" s="308"/>
      <c r="FV13" s="14"/>
      <c r="FW13" s="14"/>
      <c r="GN13" s="228"/>
      <c r="GO13" s="54" t="s">
        <v>15</v>
      </c>
      <c r="GP13" s="54">
        <v>1</v>
      </c>
      <c r="GR13" s="4" t="s">
        <v>32</v>
      </c>
      <c r="GS13" s="4">
        <v>0.5</v>
      </c>
    </row>
    <row r="14" spans="1:210" ht="27.75" customHeight="1">
      <c r="A14" s="310"/>
      <c r="B14" s="217" t="str">
        <f>IF($Z$5=1,$GO$6,"")</f>
        <v/>
      </c>
      <c r="C14" s="217" t="str">
        <f>IF($Z$5=2,$GO$11,"")</f>
        <v/>
      </c>
      <c r="D14" s="217" t="str">
        <f>IF($Z$5=3,$GO$13,"")</f>
        <v/>
      </c>
      <c r="E14" s="195" t="s">
        <v>8</v>
      </c>
      <c r="F14" s="195"/>
      <c r="G14" s="15"/>
      <c r="H14" s="15"/>
      <c r="I14" s="15"/>
      <c r="J14" s="15"/>
      <c r="K14" s="15"/>
      <c r="L14" s="16"/>
      <c r="M14" s="16"/>
      <c r="N14" s="268" t="s">
        <v>84</v>
      </c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70"/>
      <c r="AA14" s="6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6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310"/>
      <c r="BB14" s="217" t="str">
        <f>IF($Z$5=1,$GO$6,"")</f>
        <v/>
      </c>
      <c r="BC14" s="217" t="str">
        <f>IF($Z$5=2,$GO$11,"")</f>
        <v/>
      </c>
      <c r="BD14" s="217" t="str">
        <f>IF($Z$5=3,$GO$13,"")</f>
        <v/>
      </c>
      <c r="BE14" s="195" t="s">
        <v>8</v>
      </c>
      <c r="BF14" s="195"/>
      <c r="BG14" s="15"/>
      <c r="BH14" s="15"/>
      <c r="BI14" s="15"/>
      <c r="BJ14" s="15"/>
      <c r="BK14" s="15"/>
      <c r="BL14" s="16"/>
      <c r="BM14" s="16"/>
      <c r="BN14" s="268" t="s">
        <v>84</v>
      </c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70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P14" s="294" t="str">
        <f>B14</f>
        <v/>
      </c>
      <c r="FQ14" s="289" t="str">
        <f>C14</f>
        <v/>
      </c>
      <c r="FR14" s="289" t="str">
        <f>D14</f>
        <v/>
      </c>
      <c r="FS14" s="289" t="str">
        <f>IF(FP14="","",INDEX($GP:$GP,MATCH(FP14,$GO:$GO,0)))</f>
        <v/>
      </c>
      <c r="FT14" s="289" t="str">
        <f>IFERROR(IF(FQ14="","",INDEX($GP:$GP,MATCH(FQ14,$GO:$GO,0))),"")</f>
        <v/>
      </c>
      <c r="FU14" s="305" t="str">
        <f>IF(FR14="","",INDEX($GP:$GP,MATCH(FR14,$GO:$GO,0)))</f>
        <v/>
      </c>
      <c r="FV14" s="18"/>
      <c r="FW14" s="18"/>
      <c r="GN14" s="228"/>
      <c r="GR14" s="4" t="s">
        <v>31</v>
      </c>
      <c r="GS14" s="4">
        <v>0.7</v>
      </c>
    </row>
    <row r="15" spans="1:210" ht="27.75" customHeight="1">
      <c r="A15" s="310"/>
      <c r="B15" s="218"/>
      <c r="C15" s="218"/>
      <c r="D15" s="218"/>
      <c r="E15" s="195" t="s">
        <v>9</v>
      </c>
      <c r="F15" s="195"/>
      <c r="G15" s="15"/>
      <c r="H15" s="15"/>
      <c r="I15" s="15"/>
      <c r="J15" s="15"/>
      <c r="K15" s="15"/>
      <c r="L15" s="16"/>
      <c r="M15" s="16"/>
      <c r="N15" s="168"/>
      <c r="O15" s="169"/>
      <c r="P15" s="169"/>
      <c r="Q15" s="169"/>
      <c r="R15" s="169"/>
      <c r="S15" s="170"/>
      <c r="T15" s="240" t="s">
        <v>5</v>
      </c>
      <c r="U15" s="241"/>
      <c r="V15" s="9" t="s">
        <v>92</v>
      </c>
      <c r="W15" s="9" t="s">
        <v>6</v>
      </c>
      <c r="X15" s="9" t="s">
        <v>93</v>
      </c>
      <c r="Y15" s="9" t="s">
        <v>94</v>
      </c>
      <c r="Z15" s="9" t="s">
        <v>7</v>
      </c>
      <c r="AA15" s="63"/>
      <c r="AB15" s="206" t="s">
        <v>25</v>
      </c>
      <c r="AC15" s="187" t="s">
        <v>65</v>
      </c>
      <c r="AD15" s="288" t="str">
        <f>IF($Z$5=1,"Nível 1","")</f>
        <v/>
      </c>
      <c r="AE15" s="207" t="str">
        <f>IF($Z$5=1,$GO$6,"")</f>
        <v/>
      </c>
      <c r="AF15" s="207"/>
      <c r="AG15" s="221" t="str">
        <f>IF($Z$5=2,"Nível 2","")</f>
        <v/>
      </c>
      <c r="AH15" s="207" t="str">
        <f>IF($Z$5=2,$GO$11,"")</f>
        <v/>
      </c>
      <c r="AI15" s="207"/>
      <c r="AJ15" s="221" t="str">
        <f>IF($Z$5=3,"Nível 3","")</f>
        <v/>
      </c>
      <c r="AK15" s="207" t="str">
        <f>IF($Z$5=3,$GO$13,"")</f>
        <v/>
      </c>
      <c r="AL15" s="207"/>
      <c r="AM15" s="36"/>
      <c r="AN15" s="195" t="s">
        <v>107</v>
      </c>
      <c r="AO15" s="253"/>
      <c r="AP15" s="253"/>
      <c r="AQ15" s="201"/>
      <c r="AR15" s="21"/>
      <c r="AS15" s="228"/>
      <c r="AV15" s="292" t="s">
        <v>91</v>
      </c>
      <c r="AW15" s="292"/>
      <c r="AX15" s="292"/>
      <c r="AY15" s="292"/>
      <c r="AZ15" s="303" t="s">
        <v>11</v>
      </c>
      <c r="BA15" s="310"/>
      <c r="BB15" s="218"/>
      <c r="BC15" s="218"/>
      <c r="BD15" s="218"/>
      <c r="BE15" s="195" t="s">
        <v>9</v>
      </c>
      <c r="BF15" s="195"/>
      <c r="BG15" s="15"/>
      <c r="BH15" s="15"/>
      <c r="BI15" s="15"/>
      <c r="BJ15" s="15"/>
      <c r="BK15" s="15"/>
      <c r="BL15" s="16"/>
      <c r="BM15" s="16"/>
      <c r="BN15" s="70"/>
      <c r="BO15" s="71"/>
      <c r="BP15" s="71"/>
      <c r="BQ15" s="71"/>
      <c r="BR15" s="71"/>
      <c r="BS15" s="72"/>
      <c r="BT15" s="240" t="s">
        <v>5</v>
      </c>
      <c r="BU15" s="241"/>
      <c r="BV15" s="9" t="s">
        <v>92</v>
      </c>
      <c r="BW15" s="9" t="s">
        <v>6</v>
      </c>
      <c r="BX15" s="9" t="s">
        <v>93</v>
      </c>
      <c r="BY15" s="9" t="s">
        <v>94</v>
      </c>
      <c r="BZ15" s="9" t="s">
        <v>7</v>
      </c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P15" s="295"/>
      <c r="FQ15" s="290"/>
      <c r="FR15" s="290"/>
      <c r="FS15" s="290"/>
      <c r="FT15" s="290"/>
      <c r="FU15" s="306"/>
      <c r="FV15" s="18"/>
      <c r="FW15" s="18"/>
      <c r="GN15" s="228"/>
      <c r="GR15" s="4" t="s">
        <v>54</v>
      </c>
      <c r="GS15" s="4">
        <v>0.8</v>
      </c>
    </row>
    <row r="16" spans="1:210" ht="27.75" customHeight="1">
      <c r="A16" s="310"/>
      <c r="B16" s="218"/>
      <c r="C16" s="218"/>
      <c r="D16" s="218"/>
      <c r="E16" s="266" t="s">
        <v>40</v>
      </c>
      <c r="F16" s="265"/>
      <c r="G16" s="15"/>
      <c r="H16" s="15"/>
      <c r="I16" s="15"/>
      <c r="J16" s="15"/>
      <c r="K16" s="15"/>
      <c r="L16" s="16"/>
      <c r="M16" s="16"/>
      <c r="N16" s="171"/>
      <c r="O16" s="172"/>
      <c r="P16" s="172"/>
      <c r="Q16" s="172"/>
      <c r="R16" s="172"/>
      <c r="S16" s="173"/>
      <c r="T16" s="242"/>
      <c r="U16" s="243"/>
      <c r="V16" s="12">
        <v>2</v>
      </c>
      <c r="W16" s="12">
        <v>1.5</v>
      </c>
      <c r="X16" s="12">
        <v>1</v>
      </c>
      <c r="Y16" s="12">
        <v>0.5</v>
      </c>
      <c r="Z16" s="65">
        <v>0.25</v>
      </c>
      <c r="AA16" s="64"/>
      <c r="AB16" s="206"/>
      <c r="AC16" s="187"/>
      <c r="AD16" s="288"/>
      <c r="AE16" s="207"/>
      <c r="AF16" s="207"/>
      <c r="AG16" s="221"/>
      <c r="AH16" s="207"/>
      <c r="AI16" s="207"/>
      <c r="AJ16" s="221"/>
      <c r="AK16" s="207"/>
      <c r="AL16" s="207"/>
      <c r="AM16" s="36"/>
      <c r="AN16" s="229" t="s">
        <v>108</v>
      </c>
      <c r="AO16" s="229"/>
      <c r="AP16" s="229"/>
      <c r="AQ16" s="229"/>
      <c r="AR16" s="21"/>
      <c r="AS16" s="228"/>
      <c r="AV16" s="67" t="s">
        <v>90</v>
      </c>
      <c r="AW16" s="67" t="s">
        <v>89</v>
      </c>
      <c r="AX16" s="66" t="s">
        <v>87</v>
      </c>
      <c r="AY16" s="66" t="s">
        <v>88</v>
      </c>
      <c r="AZ16" s="304"/>
      <c r="BA16" s="310"/>
      <c r="BB16" s="218"/>
      <c r="BC16" s="218"/>
      <c r="BD16" s="218"/>
      <c r="BE16" s="266" t="s">
        <v>40</v>
      </c>
      <c r="BF16" s="265"/>
      <c r="BG16" s="15"/>
      <c r="BH16" s="15"/>
      <c r="BI16" s="15"/>
      <c r="BJ16" s="15"/>
      <c r="BK16" s="15"/>
      <c r="BL16" s="16"/>
      <c r="BM16" s="16"/>
      <c r="BN16" s="73"/>
      <c r="BO16" s="74"/>
      <c r="BP16" s="74"/>
      <c r="BQ16" s="74"/>
      <c r="BR16" s="74"/>
      <c r="BS16" s="75"/>
      <c r="BT16" s="242"/>
      <c r="BU16" s="243"/>
      <c r="BV16" s="12">
        <v>2</v>
      </c>
      <c r="BW16" s="12">
        <v>1.5</v>
      </c>
      <c r="BX16" s="12">
        <v>1</v>
      </c>
      <c r="BY16" s="12">
        <v>0.5</v>
      </c>
      <c r="BZ16" s="65">
        <v>0.25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L16" s="4" t="s">
        <v>200</v>
      </c>
      <c r="FP16" s="295"/>
      <c r="FQ16" s="290"/>
      <c r="FR16" s="290"/>
      <c r="FS16" s="290"/>
      <c r="FT16" s="290"/>
      <c r="FU16" s="306"/>
      <c r="FV16" s="18"/>
      <c r="FW16" s="18"/>
      <c r="GN16" s="203" t="s">
        <v>75</v>
      </c>
      <c r="GO16" s="54" t="s">
        <v>16</v>
      </c>
      <c r="GP16" s="54">
        <v>0.6</v>
      </c>
      <c r="GR16" s="4" t="s">
        <v>33</v>
      </c>
      <c r="GS16" s="4">
        <v>0.8</v>
      </c>
    </row>
    <row r="17" spans="1:303" ht="27.75" customHeight="1" thickBot="1">
      <c r="A17" s="310"/>
      <c r="B17" s="218"/>
      <c r="C17" s="218"/>
      <c r="D17" s="218"/>
      <c r="E17" s="251" t="s">
        <v>10</v>
      </c>
      <c r="F17" s="252"/>
      <c r="G17" s="59"/>
      <c r="H17" s="59"/>
      <c r="I17" s="59"/>
      <c r="J17" s="59"/>
      <c r="K17" s="59"/>
      <c r="L17" s="7"/>
      <c r="M17" s="7" t="e">
        <f>INDEX(HG18:HG27,MATCH(O17,HH18:HH27,0))</f>
        <v>#N/A</v>
      </c>
      <c r="N17" s="260" t="str">
        <f>IF($Z$5=1,"Nível 1","")</f>
        <v/>
      </c>
      <c r="O17" s="318"/>
      <c r="P17" s="319"/>
      <c r="Q17" s="319"/>
      <c r="R17" s="320"/>
      <c r="S17" s="122" t="str">
        <f>IF(O17="","","Dificuldade")</f>
        <v/>
      </c>
      <c r="T17" s="200" t="str">
        <f>IF($N$17="","","Entensão dos pés")</f>
        <v/>
      </c>
      <c r="U17" s="201"/>
      <c r="V17" s="23"/>
      <c r="W17" s="23"/>
      <c r="X17" s="23"/>
      <c r="Y17" s="23"/>
      <c r="Z17" s="23"/>
      <c r="AA17" s="46"/>
      <c r="AB17" s="206"/>
      <c r="AC17" s="199">
        <f>SUM(FS14:FU19)</f>
        <v>0</v>
      </c>
      <c r="AD17" s="195" t="s">
        <v>8</v>
      </c>
      <c r="AE17" s="195"/>
      <c r="AF17" s="21"/>
      <c r="AG17" s="228"/>
      <c r="AH17" s="223" t="s">
        <v>83</v>
      </c>
      <c r="AI17" s="223"/>
      <c r="AJ17" s="223"/>
      <c r="AK17" s="223"/>
      <c r="AL17" s="224"/>
      <c r="AM17" s="36"/>
      <c r="AN17" s="230" t="s">
        <v>10</v>
      </c>
      <c r="AO17" s="230"/>
      <c r="AP17" s="230"/>
      <c r="AQ17" s="230"/>
      <c r="AR17" s="21"/>
      <c r="AS17" s="228"/>
      <c r="AV17" s="68" t="s">
        <v>59</v>
      </c>
      <c r="AW17" s="31"/>
      <c r="AX17" s="146">
        <f>AC17</f>
        <v>0</v>
      </c>
      <c r="AY17" s="31"/>
      <c r="BA17" s="310"/>
      <c r="BB17" s="218"/>
      <c r="BC17" s="218"/>
      <c r="BD17" s="218"/>
      <c r="BE17" s="251" t="s">
        <v>10</v>
      </c>
      <c r="BF17" s="252"/>
      <c r="BG17" s="139"/>
      <c r="BH17" s="139"/>
      <c r="BI17" s="139"/>
      <c r="BJ17" s="139"/>
      <c r="BK17" s="139"/>
      <c r="BL17" s="7"/>
      <c r="BM17" s="7" t="e">
        <f>INDEX(JG18:JG27,MATCH(BO17,JH18:JH27,0))</f>
        <v>#N/A</v>
      </c>
      <c r="BN17" s="260" t="str">
        <f>IF($Z$5=1,"Nível 1","")</f>
        <v/>
      </c>
      <c r="BO17" s="233" t="str">
        <f>IF($O$17=0,"",$O$17)</f>
        <v/>
      </c>
      <c r="BP17" s="234"/>
      <c r="BQ17" s="234"/>
      <c r="BR17" s="235"/>
      <c r="BS17" s="116" t="str">
        <f>IF($S$17=0,"",$S$17)</f>
        <v/>
      </c>
      <c r="BT17" s="200" t="str">
        <f>IF($N$17="","","Entensão dos pés")</f>
        <v/>
      </c>
      <c r="BU17" s="201"/>
      <c r="BV17" s="23"/>
      <c r="BW17" s="23"/>
      <c r="BX17" s="23"/>
      <c r="BY17" s="23"/>
      <c r="BZ17" s="23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L17" s="4" t="s">
        <v>72</v>
      </c>
      <c r="FP17" s="295"/>
      <c r="FQ17" s="290"/>
      <c r="FR17" s="290"/>
      <c r="FS17" s="290"/>
      <c r="FT17" s="290"/>
      <c r="FU17" s="306"/>
      <c r="FV17" s="18"/>
      <c r="FW17" s="18"/>
      <c r="GN17" s="204"/>
      <c r="GO17" s="54" t="s">
        <v>20</v>
      </c>
      <c r="GP17" s="54">
        <v>0.8</v>
      </c>
      <c r="GR17" s="4" t="s">
        <v>34</v>
      </c>
      <c r="GS17" s="4">
        <v>0.9</v>
      </c>
      <c r="HH17" s="4" t="s">
        <v>170</v>
      </c>
    </row>
    <row r="18" spans="1:303" ht="27.75" customHeight="1">
      <c r="A18" s="310"/>
      <c r="B18" s="218"/>
      <c r="C18" s="218"/>
      <c r="D18" s="218"/>
      <c r="E18" s="251" t="s">
        <v>96</v>
      </c>
      <c r="F18" s="252"/>
      <c r="G18" s="59"/>
      <c r="H18" s="59"/>
      <c r="I18" s="59"/>
      <c r="J18" s="59"/>
      <c r="K18" s="59"/>
      <c r="L18" s="7"/>
      <c r="M18" s="7"/>
      <c r="N18" s="261"/>
      <c r="O18" s="321"/>
      <c r="P18" s="322"/>
      <c r="Q18" s="322"/>
      <c r="R18" s="323"/>
      <c r="S18" s="124" t="str">
        <f>IF(SUM(S19:S22)=0,"",SUM(S19:S22))</f>
        <v/>
      </c>
      <c r="T18" s="200" t="str">
        <f>IF($N$17="","","Alinha.  segmentos")</f>
        <v/>
      </c>
      <c r="U18" s="201"/>
      <c r="V18" s="23"/>
      <c r="W18" s="23"/>
      <c r="X18" s="23"/>
      <c r="Y18" s="23"/>
      <c r="Z18" s="23"/>
      <c r="AA18" s="46"/>
      <c r="AB18" s="206"/>
      <c r="AC18" s="199"/>
      <c r="AD18" s="195" t="s">
        <v>9</v>
      </c>
      <c r="AE18" s="195"/>
      <c r="AF18" s="21"/>
      <c r="AG18" s="228"/>
      <c r="AH18" s="226"/>
      <c r="AI18" s="226"/>
      <c r="AJ18" s="226"/>
      <c r="AK18" s="226"/>
      <c r="AL18" s="227"/>
      <c r="AM18" s="36"/>
      <c r="AN18" s="230" t="s">
        <v>109</v>
      </c>
      <c r="AO18" s="230"/>
      <c r="AP18" s="230"/>
      <c r="AQ18" s="230"/>
      <c r="AR18" s="21"/>
      <c r="AS18" s="228"/>
      <c r="AV18" s="68" t="s">
        <v>60</v>
      </c>
      <c r="AW18" s="31"/>
      <c r="AX18" s="146">
        <f>AC25</f>
        <v>0</v>
      </c>
      <c r="AY18" s="31"/>
      <c r="BA18" s="310"/>
      <c r="BB18" s="218"/>
      <c r="BC18" s="218"/>
      <c r="BD18" s="218"/>
      <c r="BE18" s="251" t="s">
        <v>96</v>
      </c>
      <c r="BF18" s="252"/>
      <c r="BG18" s="139"/>
      <c r="BH18" s="139"/>
      <c r="BI18" s="139"/>
      <c r="BJ18" s="139"/>
      <c r="BK18" s="139"/>
      <c r="BL18" s="7"/>
      <c r="BM18" s="7"/>
      <c r="BN18" s="261"/>
      <c r="BO18" s="236"/>
      <c r="BP18" s="237"/>
      <c r="BQ18" s="237"/>
      <c r="BR18" s="238"/>
      <c r="BS18" s="117" t="str">
        <f>IF($S$18=0,"",$S$18)</f>
        <v/>
      </c>
      <c r="BT18" s="200" t="str">
        <f>IF($N$17="","","Alinha.  segmentos")</f>
        <v/>
      </c>
      <c r="BU18" s="201"/>
      <c r="BV18" s="23"/>
      <c r="BW18" s="23"/>
      <c r="BX18" s="23"/>
      <c r="BY18" s="23"/>
      <c r="BZ18" s="23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L18" s="4" t="s">
        <v>199</v>
      </c>
      <c r="FP18" s="295"/>
      <c r="FQ18" s="290"/>
      <c r="FR18" s="290"/>
      <c r="FS18" s="290"/>
      <c r="FT18" s="290"/>
      <c r="FU18" s="306"/>
      <c r="FV18" s="18"/>
      <c r="FW18" s="18"/>
      <c r="GN18" s="204"/>
      <c r="GO18" s="54" t="s">
        <v>15</v>
      </c>
      <c r="GP18" s="54">
        <v>1</v>
      </c>
      <c r="GR18" s="4" t="s">
        <v>36</v>
      </c>
      <c r="GS18" s="4">
        <v>1.1000000000000001</v>
      </c>
      <c r="GX18" s="4" t="s">
        <v>179</v>
      </c>
      <c r="GY18" s="4" t="s">
        <v>191</v>
      </c>
      <c r="HB18" s="4">
        <v>1</v>
      </c>
      <c r="HC18" s="107" t="s">
        <v>129</v>
      </c>
      <c r="HD18" s="108" t="s">
        <v>112</v>
      </c>
      <c r="HE18" s="109">
        <v>0.4</v>
      </c>
      <c r="HF18" s="329">
        <f>SUM(HE18:HE21)</f>
        <v>1.7</v>
      </c>
      <c r="HG18" s="4">
        <v>1</v>
      </c>
      <c r="HH18" s="4" t="s">
        <v>118</v>
      </c>
      <c r="HJ18" s="4" t="s">
        <v>128</v>
      </c>
      <c r="HK18" s="4" t="s">
        <v>129</v>
      </c>
    </row>
    <row r="19" spans="1:303" ht="27.75" customHeight="1">
      <c r="A19" s="311"/>
      <c r="B19" s="219"/>
      <c r="C19" s="219"/>
      <c r="D19" s="219"/>
      <c r="E19" s="271" t="s">
        <v>11</v>
      </c>
      <c r="F19" s="271"/>
      <c r="G19" s="250"/>
      <c r="H19" s="250"/>
      <c r="I19" s="250"/>
      <c r="J19" s="250"/>
      <c r="K19" s="250"/>
      <c r="L19" s="19"/>
      <c r="M19" s="19" t="e">
        <f>CONCATENATE($M$17&amp;"."&amp;O19)</f>
        <v>#N/A</v>
      </c>
      <c r="N19" s="261"/>
      <c r="O19" s="60">
        <v>1</v>
      </c>
      <c r="P19" s="254" t="str">
        <f>IFERROR(INDEX($HD$18:$HD$57,MATCH(M19,$HC$18:$HC$57,0)),"")</f>
        <v/>
      </c>
      <c r="Q19" s="255"/>
      <c r="R19" s="255"/>
      <c r="S19" s="115" t="str">
        <f>IFERROR(INDEX($HE$18:$HE$57,MATCH(M19,$HC$18:$HC$57,0)),"")</f>
        <v/>
      </c>
      <c r="T19" s="200" t="str">
        <f>IF($N$17="","","Definição de ângulos")</f>
        <v/>
      </c>
      <c r="U19" s="201"/>
      <c r="V19" s="23"/>
      <c r="W19" s="23"/>
      <c r="X19" s="23"/>
      <c r="Y19" s="23"/>
      <c r="Z19" s="23"/>
      <c r="AA19" s="46"/>
      <c r="AB19" s="206"/>
      <c r="AC19" s="199"/>
      <c r="AD19" s="229" t="s">
        <v>40</v>
      </c>
      <c r="AE19" s="229"/>
      <c r="AF19" s="21"/>
      <c r="AG19" s="228"/>
      <c r="AH19" s="94" t="s">
        <v>106</v>
      </c>
      <c r="AI19" s="94"/>
      <c r="AJ19" s="95"/>
      <c r="AK19" s="17"/>
      <c r="AL19" s="203"/>
      <c r="AM19" s="37"/>
      <c r="AN19" s="230" t="s">
        <v>96</v>
      </c>
      <c r="AO19" s="230"/>
      <c r="AP19" s="230"/>
      <c r="AQ19" s="230"/>
      <c r="AR19" s="21"/>
      <c r="AS19" s="228"/>
      <c r="AV19" s="68" t="s">
        <v>61</v>
      </c>
      <c r="AW19" s="31"/>
      <c r="AX19" s="146">
        <f>AC33</f>
        <v>0</v>
      </c>
      <c r="AY19" s="31"/>
      <c r="BA19" s="311"/>
      <c r="BB19" s="219"/>
      <c r="BC19" s="219"/>
      <c r="BD19" s="219"/>
      <c r="BE19" s="271" t="s">
        <v>11</v>
      </c>
      <c r="BF19" s="271"/>
      <c r="BG19" s="250"/>
      <c r="BH19" s="250"/>
      <c r="BI19" s="250"/>
      <c r="BJ19" s="250"/>
      <c r="BK19" s="250"/>
      <c r="BL19" s="19"/>
      <c r="BM19" s="19" t="e">
        <f>CONCATENATE($M$17&amp;"."&amp;BO19)</f>
        <v>#N/A</v>
      </c>
      <c r="BN19" s="261"/>
      <c r="BO19" s="140">
        <v>1</v>
      </c>
      <c r="BP19" s="247" t="str">
        <f>IF($P$19=0,"",$P$19)</f>
        <v/>
      </c>
      <c r="BQ19" s="248"/>
      <c r="BR19" s="249"/>
      <c r="BS19" s="138" t="str">
        <f>IF($S$19=0,"",$S$19)</f>
        <v/>
      </c>
      <c r="BT19" s="200" t="str">
        <f>IF($N$17="","","Definição de ângulos")</f>
        <v/>
      </c>
      <c r="BU19" s="201"/>
      <c r="BV19" s="23"/>
      <c r="BW19" s="23"/>
      <c r="BX19" s="23"/>
      <c r="BY19" s="23"/>
      <c r="BZ19" s="23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P19" s="296"/>
      <c r="FQ19" s="291"/>
      <c r="FR19" s="291"/>
      <c r="FS19" s="291"/>
      <c r="FT19" s="291"/>
      <c r="FU19" s="307"/>
      <c r="FV19" s="18"/>
      <c r="FW19" s="18"/>
      <c r="GC19" s="4">
        <v>1</v>
      </c>
      <c r="GD19" s="4" t="s">
        <v>45</v>
      </c>
      <c r="GN19" s="204"/>
      <c r="GO19" s="54" t="s">
        <v>17</v>
      </c>
      <c r="GP19" s="21">
        <v>1.2</v>
      </c>
      <c r="GR19" s="4" t="s">
        <v>37</v>
      </c>
      <c r="GS19" s="4">
        <v>1.3</v>
      </c>
      <c r="GX19" s="4" t="s">
        <v>185</v>
      </c>
      <c r="GY19" s="4" t="s">
        <v>192</v>
      </c>
      <c r="HB19" s="4">
        <v>2</v>
      </c>
      <c r="HC19" s="110" t="s">
        <v>130</v>
      </c>
      <c r="HD19" s="8" t="s">
        <v>111</v>
      </c>
      <c r="HE19" s="111">
        <v>0.3</v>
      </c>
      <c r="HF19" s="329"/>
      <c r="HG19" s="4">
        <v>2</v>
      </c>
      <c r="HH19" s="4" t="s">
        <v>119</v>
      </c>
      <c r="HJ19" s="4" t="s">
        <v>128</v>
      </c>
      <c r="HK19" s="4" t="s">
        <v>130</v>
      </c>
    </row>
    <row r="20" spans="1:303" ht="27.75" customHeight="1">
      <c r="A20" s="132"/>
      <c r="M20" s="19" t="e">
        <f t="shared" ref="M20:M22" si="0">CONCATENATE($M$17&amp;"."&amp;O20)</f>
        <v>#N/A</v>
      </c>
      <c r="N20" s="261"/>
      <c r="O20" s="60">
        <v>2</v>
      </c>
      <c r="P20" s="254" t="str">
        <f>IFERROR(INDEX($HD$18:$HD$57,MATCH(M20,$HC$18:$HC$57,0)),"")</f>
        <v/>
      </c>
      <c r="Q20" s="255"/>
      <c r="R20" s="255"/>
      <c r="S20" s="115" t="str">
        <f>IFERROR(INDEX($HE$18:$HE$57,MATCH(M20,$HC$18:$HC$57,0)),"")</f>
        <v/>
      </c>
      <c r="T20" s="200" t="str">
        <f>IF($N$17="","","Ritmo do exercício")</f>
        <v/>
      </c>
      <c r="U20" s="201"/>
      <c r="V20" s="21"/>
      <c r="W20" s="21"/>
      <c r="X20" s="21"/>
      <c r="Y20" s="21"/>
      <c r="Z20" s="21"/>
      <c r="AA20" s="38"/>
      <c r="AB20" s="206"/>
      <c r="AC20" s="199"/>
      <c r="AD20" s="230" t="s">
        <v>10</v>
      </c>
      <c r="AE20" s="230"/>
      <c r="AF20" s="21"/>
      <c r="AG20" s="228"/>
      <c r="AH20" s="94" t="s">
        <v>103</v>
      </c>
      <c r="AI20" s="94"/>
      <c r="AJ20" s="95"/>
      <c r="AK20" s="17"/>
      <c r="AL20" s="204"/>
      <c r="AV20" s="68" t="s">
        <v>72</v>
      </c>
      <c r="AW20" s="31"/>
      <c r="AX20" s="146" t="str">
        <f>IF(Z5="","",(IF(Z5=1,AZ25,IF(Z5=2,AZ29,IF(Z5=3,AZ33)))))</f>
        <v/>
      </c>
      <c r="AY20" s="31"/>
      <c r="BA20" s="132"/>
      <c r="BM20" s="19" t="e">
        <f t="shared" ref="BM20:BM22" si="1">CONCATENATE($M$17&amp;"."&amp;BO20)</f>
        <v>#N/A</v>
      </c>
      <c r="BN20" s="261"/>
      <c r="BO20" s="140">
        <v>2</v>
      </c>
      <c r="BP20" s="247" t="str">
        <f>IF($P$20=0,"",$P$20)</f>
        <v/>
      </c>
      <c r="BQ20" s="248"/>
      <c r="BR20" s="249"/>
      <c r="BS20" s="138" t="str">
        <f>IF($S$20=0,"",$S$20)</f>
        <v/>
      </c>
      <c r="BT20" s="200" t="str">
        <f>IF($N$17="","","Ritmo do exercício")</f>
        <v/>
      </c>
      <c r="BU20" s="201"/>
      <c r="BV20" s="21"/>
      <c r="BW20" s="21"/>
      <c r="BX20" s="21"/>
      <c r="BY20" s="21"/>
      <c r="BZ20" s="2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P20" s="21"/>
      <c r="FQ20" s="21"/>
      <c r="FR20" s="21"/>
      <c r="FS20" s="21"/>
      <c r="FT20" s="21"/>
      <c r="FU20" s="22"/>
      <c r="FV20" s="8"/>
      <c r="FW20" s="8"/>
      <c r="GC20" s="4">
        <v>2</v>
      </c>
      <c r="GD20" s="4" t="s">
        <v>46</v>
      </c>
      <c r="GN20" s="204"/>
      <c r="GO20" s="54" t="s">
        <v>18</v>
      </c>
      <c r="GP20" s="54">
        <v>1.4</v>
      </c>
      <c r="GX20" s="4" t="s">
        <v>186</v>
      </c>
      <c r="GY20" s="4" t="s">
        <v>171</v>
      </c>
      <c r="HB20" s="4">
        <v>3</v>
      </c>
      <c r="HC20" s="110" t="s">
        <v>131</v>
      </c>
      <c r="HD20" s="8" t="s">
        <v>32</v>
      </c>
      <c r="HE20" s="111">
        <v>0.5</v>
      </c>
      <c r="HF20" s="329"/>
      <c r="HG20" s="4">
        <v>3</v>
      </c>
      <c r="HH20" s="4" t="s">
        <v>120</v>
      </c>
      <c r="HJ20" s="4" t="s">
        <v>128</v>
      </c>
      <c r="HK20" s="4" t="s">
        <v>131</v>
      </c>
    </row>
    <row r="21" spans="1:303" ht="27.75" customHeight="1" thickBot="1">
      <c r="A21" s="309" t="s">
        <v>26</v>
      </c>
      <c r="B21" s="192" t="str">
        <f>IF($Z$5=1,"Nível 1","")</f>
        <v/>
      </c>
      <c r="C21" s="189" t="str">
        <f>IF($Z$5=2,"Nível 2","")</f>
        <v/>
      </c>
      <c r="D21" s="189" t="str">
        <f>IF($Z$5=3,"Nível 3","")</f>
        <v/>
      </c>
      <c r="E21" s="240" t="s">
        <v>5</v>
      </c>
      <c r="F21" s="241"/>
      <c r="G21" s="69" t="s">
        <v>92</v>
      </c>
      <c r="H21" s="69" t="s">
        <v>6</v>
      </c>
      <c r="I21" s="69" t="s">
        <v>93</v>
      </c>
      <c r="J21" s="69" t="s">
        <v>94</v>
      </c>
      <c r="K21" s="69" t="s">
        <v>7</v>
      </c>
      <c r="M21" s="19" t="e">
        <f t="shared" si="0"/>
        <v>#N/A</v>
      </c>
      <c r="N21" s="261"/>
      <c r="O21" s="60">
        <v>3</v>
      </c>
      <c r="P21" s="254" t="str">
        <f>IFERROR(INDEX($HD$18:$HD$57,MATCH(M21,$HC$18:$HC$57,0)),"")</f>
        <v/>
      </c>
      <c r="Q21" s="255"/>
      <c r="R21" s="255"/>
      <c r="S21" s="115" t="str">
        <f>IFERROR(INDEX($HE$18:$HE$57,MATCH(M21,$HC$18:$HC$57,0)),"")</f>
        <v/>
      </c>
      <c r="T21" s="200" t="str">
        <f>IF($N$17="","","Receção")</f>
        <v/>
      </c>
      <c r="U21" s="201"/>
      <c r="V21" s="21"/>
      <c r="W21" s="21"/>
      <c r="X21" s="21"/>
      <c r="Y21" s="21"/>
      <c r="Z21" s="21"/>
      <c r="AA21" s="38"/>
      <c r="AB21" s="206"/>
      <c r="AC21" s="199"/>
      <c r="AD21" s="230" t="s">
        <v>96</v>
      </c>
      <c r="AE21" s="230"/>
      <c r="AF21" s="21"/>
      <c r="AG21" s="228"/>
      <c r="AH21" s="94" t="s">
        <v>101</v>
      </c>
      <c r="AI21" s="94"/>
      <c r="AJ21" s="95"/>
      <c r="AK21" s="17"/>
      <c r="AL21" s="205"/>
      <c r="BA21" s="309" t="s">
        <v>26</v>
      </c>
      <c r="BB21" s="192" t="str">
        <f>IF($Z$5=1,"Nível 1","")</f>
        <v/>
      </c>
      <c r="BC21" s="189" t="str">
        <f>IF($Z$5=2,"Nível 2","")</f>
        <v/>
      </c>
      <c r="BD21" s="189" t="str">
        <f>IF($Z$5=3,"Nível 3","")</f>
        <v/>
      </c>
      <c r="BE21" s="240" t="s">
        <v>5</v>
      </c>
      <c r="BF21" s="241"/>
      <c r="BG21" s="141" t="s">
        <v>92</v>
      </c>
      <c r="BH21" s="141" t="s">
        <v>6</v>
      </c>
      <c r="BI21" s="141" t="s">
        <v>93</v>
      </c>
      <c r="BJ21" s="141" t="s">
        <v>94</v>
      </c>
      <c r="BK21" s="141" t="s">
        <v>7</v>
      </c>
      <c r="BM21" s="19" t="e">
        <f t="shared" si="1"/>
        <v>#N/A</v>
      </c>
      <c r="BN21" s="261"/>
      <c r="BO21" s="140">
        <v>3</v>
      </c>
      <c r="BP21" s="247" t="str">
        <f>IF($P$21=0,"",$P$21)</f>
        <v/>
      </c>
      <c r="BQ21" s="248"/>
      <c r="BR21" s="249"/>
      <c r="BS21" s="138" t="str">
        <f>IF($S$21=0,"",$S$21)</f>
        <v/>
      </c>
      <c r="BT21" s="200" t="str">
        <f>IF($N$17="","","Receção")</f>
        <v/>
      </c>
      <c r="BU21" s="201"/>
      <c r="BV21" s="21"/>
      <c r="BW21" s="21"/>
      <c r="BX21" s="21"/>
      <c r="BY21" s="21"/>
      <c r="BZ21" s="2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P21" s="21"/>
      <c r="FQ21" s="21"/>
      <c r="FR21" s="21"/>
      <c r="FS21" s="21"/>
      <c r="FT21" s="21"/>
      <c r="FU21" s="22"/>
      <c r="FV21" s="8"/>
      <c r="FW21" s="8"/>
      <c r="FY21" s="4" t="s">
        <v>14</v>
      </c>
      <c r="FZ21" s="4">
        <f>INDEX(GP:GP,MATCH(FY21,GO:GO,0))</f>
        <v>0.4</v>
      </c>
      <c r="GC21" s="4">
        <v>3</v>
      </c>
      <c r="GD21" s="4" t="s">
        <v>47</v>
      </c>
      <c r="GN21" s="205"/>
      <c r="GO21" s="54" t="s">
        <v>19</v>
      </c>
      <c r="GP21" s="54">
        <v>1.4</v>
      </c>
      <c r="GR21" s="4" t="s">
        <v>32</v>
      </c>
      <c r="GS21" s="4">
        <v>0.5</v>
      </c>
      <c r="GX21" s="4" t="s">
        <v>187</v>
      </c>
      <c r="GY21" s="4" t="s">
        <v>196</v>
      </c>
      <c r="HB21" s="4">
        <v>4</v>
      </c>
      <c r="HC21" s="112" t="s">
        <v>132</v>
      </c>
      <c r="HD21" s="96" t="s">
        <v>32</v>
      </c>
      <c r="HE21" s="113">
        <v>0.5</v>
      </c>
      <c r="HF21" s="329"/>
      <c r="HG21" s="4">
        <v>4</v>
      </c>
      <c r="HH21" s="4" t="s">
        <v>121</v>
      </c>
      <c r="HJ21" s="4" t="s">
        <v>128</v>
      </c>
      <c r="HK21" s="4" t="s">
        <v>132</v>
      </c>
      <c r="KQ21" s="165" t="str">
        <f>IF(AND(AD1&gt;0,AD2&lt;7),"falta preencher","")</f>
        <v/>
      </c>
    </row>
    <row r="22" spans="1:303" ht="27.75" customHeight="1">
      <c r="A22" s="310"/>
      <c r="B22" s="194"/>
      <c r="C22" s="191"/>
      <c r="D22" s="191"/>
      <c r="E22" s="242"/>
      <c r="F22" s="243"/>
      <c r="G22" s="91">
        <v>2</v>
      </c>
      <c r="H22" s="91">
        <v>1.5</v>
      </c>
      <c r="I22" s="91">
        <v>1</v>
      </c>
      <c r="J22" s="91">
        <v>0.5</v>
      </c>
      <c r="K22" s="92">
        <v>0.25</v>
      </c>
      <c r="L22" s="7"/>
      <c r="M22" s="19" t="e">
        <f t="shared" si="0"/>
        <v>#N/A</v>
      </c>
      <c r="N22" s="262"/>
      <c r="O22" s="60">
        <v>4</v>
      </c>
      <c r="P22" s="254" t="str">
        <f>IFERROR(INDEX($HD$18:$HD$57,MATCH(M22,$HC$18:$HC$57,0)),"")</f>
        <v/>
      </c>
      <c r="Q22" s="255"/>
      <c r="R22" s="255"/>
      <c r="S22" s="115" t="str">
        <f>IFERROR(INDEX($HE$18:$HE$57,MATCH(M22,$HC$18:$HC$57,0)),"")</f>
        <v/>
      </c>
      <c r="T22" s="212" t="str">
        <f>IF($N$17="","","Total")</f>
        <v/>
      </c>
      <c r="U22" s="213"/>
      <c r="V22" s="214"/>
      <c r="W22" s="215"/>
      <c r="X22" s="215"/>
      <c r="Y22" s="215"/>
      <c r="Z22" s="216"/>
      <c r="AA22" s="20"/>
      <c r="AM22" s="7"/>
      <c r="AN22" s="222" t="s">
        <v>83</v>
      </c>
      <c r="AO22" s="223"/>
      <c r="AP22" s="223"/>
      <c r="AQ22" s="223"/>
      <c r="AR22" s="223"/>
      <c r="AS22" s="223"/>
      <c r="AT22" s="223"/>
      <c r="AU22" s="223"/>
      <c r="AV22" s="223"/>
      <c r="AW22" s="223"/>
      <c r="AX22" s="224"/>
      <c r="AY22" s="220" t="s">
        <v>66</v>
      </c>
      <c r="AZ22" s="187" t="s">
        <v>65</v>
      </c>
      <c r="BA22" s="310"/>
      <c r="BB22" s="194"/>
      <c r="BC22" s="191"/>
      <c r="BD22" s="191"/>
      <c r="BE22" s="242"/>
      <c r="BF22" s="243"/>
      <c r="BG22" s="91">
        <v>2</v>
      </c>
      <c r="BH22" s="91">
        <v>1.5</v>
      </c>
      <c r="BI22" s="91">
        <v>1</v>
      </c>
      <c r="BJ22" s="91">
        <v>0.5</v>
      </c>
      <c r="BK22" s="92">
        <v>0.25</v>
      </c>
      <c r="BL22" s="7"/>
      <c r="BM22" s="19" t="e">
        <f t="shared" si="1"/>
        <v>#N/A</v>
      </c>
      <c r="BN22" s="262"/>
      <c r="BO22" s="140">
        <v>4</v>
      </c>
      <c r="BP22" s="247" t="str">
        <f>IF($P$22=0,"",$P$22)</f>
        <v/>
      </c>
      <c r="BQ22" s="248"/>
      <c r="BR22" s="249"/>
      <c r="BS22" s="138" t="str">
        <f>IF($S$22=0,"",$S$22)</f>
        <v/>
      </c>
      <c r="BT22" s="212" t="str">
        <f>IF($N$17="","","Total")</f>
        <v/>
      </c>
      <c r="BU22" s="213"/>
      <c r="BV22" s="214"/>
      <c r="BW22" s="215"/>
      <c r="BX22" s="215"/>
      <c r="BY22" s="215"/>
      <c r="BZ22" s="216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P22" s="21"/>
      <c r="FQ22" s="21"/>
      <c r="FR22" s="21"/>
      <c r="FS22" s="21"/>
      <c r="FT22" s="21"/>
      <c r="FU22" s="22"/>
      <c r="FV22" s="8" t="str">
        <f>P19</f>
        <v/>
      </c>
      <c r="FW22" s="8" t="str">
        <f t="shared" ref="FW22:FW39" si="2">IFERROR((IF(FV22="","",INDEX($GS:$GS,MATCH(FV22,$GR:$GR,0)))),"")</f>
        <v/>
      </c>
      <c r="GC22" s="4">
        <v>4</v>
      </c>
      <c r="GD22" s="4" t="s">
        <v>48</v>
      </c>
      <c r="GN22" s="203" t="s">
        <v>76</v>
      </c>
      <c r="GO22" s="54" t="s">
        <v>17</v>
      </c>
      <c r="GP22" s="54">
        <v>1.2</v>
      </c>
      <c r="GR22" s="4" t="s">
        <v>31</v>
      </c>
      <c r="GS22" s="4">
        <v>0.7</v>
      </c>
      <c r="GX22" s="4" t="s">
        <v>178</v>
      </c>
      <c r="GY22" s="4" t="s">
        <v>197</v>
      </c>
      <c r="HB22" s="4">
        <v>5</v>
      </c>
      <c r="HC22" s="107" t="s">
        <v>133</v>
      </c>
      <c r="HD22" s="108" t="s">
        <v>111</v>
      </c>
      <c r="HE22" s="109">
        <v>0.3</v>
      </c>
      <c r="HF22" s="329">
        <f t="shared" ref="HF22" si="3">SUM(HE22:HE25)</f>
        <v>1.7000000000000002</v>
      </c>
      <c r="HG22" s="4">
        <v>5</v>
      </c>
      <c r="HH22" s="4" t="s">
        <v>122</v>
      </c>
      <c r="KQ22" s="165"/>
    </row>
    <row r="23" spans="1:303" ht="27.75" customHeight="1">
      <c r="A23" s="310"/>
      <c r="B23" s="217" t="str">
        <f>IF($Z$5=1,$GO$7,"")</f>
        <v/>
      </c>
      <c r="C23" s="312"/>
      <c r="D23" s="315"/>
      <c r="E23" s="195" t="s">
        <v>8</v>
      </c>
      <c r="F23" s="195"/>
      <c r="G23" s="23"/>
      <c r="H23" s="23"/>
      <c r="I23" s="23"/>
      <c r="J23" s="23"/>
      <c r="K23" s="23"/>
      <c r="L23" s="10"/>
      <c r="M23" s="10"/>
      <c r="N23" s="260" t="str">
        <f>IF($Z$5=2,"Nível 2","")</f>
        <v/>
      </c>
      <c r="O23" s="318" t="str">
        <f>IF(Z5=2,"Elementos","")</f>
        <v/>
      </c>
      <c r="P23" s="319"/>
      <c r="Q23" s="319"/>
      <c r="R23" s="320"/>
      <c r="S23" s="121" t="str">
        <f>IF(O23="","","Dificuldade")</f>
        <v/>
      </c>
      <c r="T23" s="200" t="str">
        <f>IF($N$23="","","Entensão dos pés")</f>
        <v/>
      </c>
      <c r="U23" s="201"/>
      <c r="V23" s="23"/>
      <c r="W23" s="23"/>
      <c r="X23" s="23"/>
      <c r="Y23" s="23"/>
      <c r="Z23" s="23"/>
      <c r="AA23" s="46"/>
      <c r="AB23" s="206" t="s">
        <v>26</v>
      </c>
      <c r="AC23" s="187" t="s">
        <v>65</v>
      </c>
      <c r="AD23" s="288" t="str">
        <f>IF($Z$5=1,"Nível 1","")</f>
        <v/>
      </c>
      <c r="AE23" s="207" t="str">
        <f>IF($Z$5=1,$GO$7,"")</f>
        <v/>
      </c>
      <c r="AF23" s="207"/>
      <c r="AG23" s="221" t="str">
        <f>IF($Z$5=2,"Nível 2","")</f>
        <v/>
      </c>
      <c r="AH23" s="207" t="str">
        <f>IF($C$23=0,"",$C$23)</f>
        <v/>
      </c>
      <c r="AI23" s="207"/>
      <c r="AJ23" s="221" t="str">
        <f>IF($Z$5=3,"Nível 3","")</f>
        <v/>
      </c>
      <c r="AK23" s="208" t="str">
        <f>IF($D$23=0,"",$D$23)</f>
        <v/>
      </c>
      <c r="AL23" s="208"/>
      <c r="AM23" s="10"/>
      <c r="AN23" s="225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220"/>
      <c r="AZ23" s="187"/>
      <c r="BA23" s="310"/>
      <c r="BB23" s="217" t="str">
        <f>IF($Z$5=1,$GO$7,"")</f>
        <v/>
      </c>
      <c r="BC23" s="217" t="str">
        <f>IF($C$23=0,"",$C$23)</f>
        <v/>
      </c>
      <c r="BD23" s="287" t="str">
        <f>IF($D$23=0,"",$D$23)</f>
        <v/>
      </c>
      <c r="BE23" s="195" t="s">
        <v>8</v>
      </c>
      <c r="BF23" s="195"/>
      <c r="BG23" s="23"/>
      <c r="BH23" s="23"/>
      <c r="BI23" s="23"/>
      <c r="BJ23" s="23"/>
      <c r="BK23" s="23"/>
      <c r="BL23" s="10"/>
      <c r="BM23" s="10"/>
      <c r="BN23" s="260" t="str">
        <f>IF($Z$5=2,"Nível 2","")</f>
        <v/>
      </c>
      <c r="BO23" s="233" t="str">
        <f>IF($O$23=0,"",$O$23)</f>
        <v/>
      </c>
      <c r="BP23" s="234"/>
      <c r="BQ23" s="234"/>
      <c r="BR23" s="235"/>
      <c r="BS23" s="116" t="str">
        <f>IF($S$23=0,"",$S$23)</f>
        <v/>
      </c>
      <c r="BT23" s="200" t="str">
        <f>IF($N$23="","","Entensão dos pés")</f>
        <v/>
      </c>
      <c r="BU23" s="201"/>
      <c r="BV23" s="23"/>
      <c r="BW23" s="23"/>
      <c r="BX23" s="23"/>
      <c r="BY23" s="23"/>
      <c r="BZ23" s="23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N23" s="8"/>
      <c r="FO23" s="29"/>
      <c r="FP23" s="297" t="str">
        <f>B23</f>
        <v/>
      </c>
      <c r="FQ23" s="299">
        <f>C23</f>
        <v>0</v>
      </c>
      <c r="FR23" s="289">
        <f>D23</f>
        <v>0</v>
      </c>
      <c r="FS23" s="21"/>
      <c r="FT23" s="21"/>
      <c r="FU23" s="22"/>
      <c r="FV23" s="8" t="str">
        <f>P20</f>
        <v/>
      </c>
      <c r="FW23" s="8" t="str">
        <f t="shared" si="2"/>
        <v/>
      </c>
      <c r="GC23" s="4">
        <v>5</v>
      </c>
      <c r="GD23" s="4" t="s">
        <v>49</v>
      </c>
      <c r="GN23" s="204"/>
      <c r="GO23" s="21" t="s">
        <v>18</v>
      </c>
      <c r="GP23" s="21">
        <v>1.4</v>
      </c>
      <c r="GR23" s="4" t="s">
        <v>54</v>
      </c>
      <c r="GS23" s="4">
        <v>0.8</v>
      </c>
      <c r="GX23" s="4" t="s">
        <v>194</v>
      </c>
      <c r="GY23" s="4" t="s">
        <v>173</v>
      </c>
      <c r="HB23" s="4">
        <v>6</v>
      </c>
      <c r="HC23" s="110" t="s">
        <v>134</v>
      </c>
      <c r="HD23" s="8" t="s">
        <v>32</v>
      </c>
      <c r="HE23" s="111">
        <v>0.5</v>
      </c>
      <c r="HF23" s="329"/>
      <c r="HG23" s="4">
        <v>6</v>
      </c>
      <c r="HH23" s="4" t="s">
        <v>123</v>
      </c>
      <c r="KQ23" s="165"/>
    </row>
    <row r="24" spans="1:303" ht="27.75" customHeight="1">
      <c r="A24" s="310"/>
      <c r="B24" s="218"/>
      <c r="C24" s="313"/>
      <c r="D24" s="315"/>
      <c r="E24" s="195" t="s">
        <v>9</v>
      </c>
      <c r="F24" s="195"/>
      <c r="G24" s="23"/>
      <c r="H24" s="23"/>
      <c r="I24" s="23"/>
      <c r="J24" s="23"/>
      <c r="K24" s="23"/>
      <c r="L24" s="13"/>
      <c r="M24" s="13"/>
      <c r="N24" s="261"/>
      <c r="O24" s="321"/>
      <c r="P24" s="322"/>
      <c r="Q24" s="322"/>
      <c r="R24" s="323"/>
      <c r="S24" s="125" t="str">
        <f>IF(SUM(S25:S28)=0,"",SUM(S25:S28))</f>
        <v/>
      </c>
      <c r="T24" s="266" t="str">
        <f>IF($N$23="","","Alinha.  segmentos")</f>
        <v/>
      </c>
      <c r="U24" s="265"/>
      <c r="V24" s="23"/>
      <c r="W24" s="23"/>
      <c r="X24" s="23"/>
      <c r="Y24" s="23"/>
      <c r="Z24" s="23"/>
      <c r="AA24" s="46"/>
      <c r="AB24" s="206"/>
      <c r="AC24" s="187"/>
      <c r="AD24" s="288"/>
      <c r="AE24" s="207"/>
      <c r="AF24" s="207"/>
      <c r="AG24" s="221"/>
      <c r="AH24" s="207"/>
      <c r="AI24" s="207"/>
      <c r="AJ24" s="221"/>
      <c r="AK24" s="208"/>
      <c r="AL24" s="208"/>
      <c r="AM24" s="13"/>
      <c r="AN24" s="197" t="str">
        <f>IF($Z$5=1,"Nível 1","")</f>
        <v/>
      </c>
      <c r="AO24" s="102">
        <v>1</v>
      </c>
      <c r="AP24" s="247" t="str">
        <f>IF($P$19=0,"",$P$19)</f>
        <v/>
      </c>
      <c r="AQ24" s="248"/>
      <c r="AR24" s="249"/>
      <c r="AS24" s="115" t="str">
        <f>IF($S$19=0,"",$S$19)</f>
        <v/>
      </c>
      <c r="AT24" s="198" t="str">
        <f>IF(AN24="","","+  de 20'' após o sinal de início - 0,2 pts")</f>
        <v/>
      </c>
      <c r="AU24" s="198"/>
      <c r="AV24" s="198"/>
      <c r="AW24" s="198"/>
      <c r="AX24" s="17"/>
      <c r="BA24" s="310"/>
      <c r="BB24" s="218"/>
      <c r="BC24" s="218"/>
      <c r="BD24" s="287"/>
      <c r="BE24" s="195" t="s">
        <v>9</v>
      </c>
      <c r="BF24" s="195"/>
      <c r="BG24" s="23"/>
      <c r="BH24" s="23"/>
      <c r="BI24" s="23"/>
      <c r="BJ24" s="23"/>
      <c r="BK24" s="23"/>
      <c r="BL24" s="13"/>
      <c r="BM24" s="13"/>
      <c r="BN24" s="261"/>
      <c r="BO24" s="236"/>
      <c r="BP24" s="237"/>
      <c r="BQ24" s="237"/>
      <c r="BR24" s="238"/>
      <c r="BS24" s="117" t="str">
        <f>IF($S$24=0,"",$S$24)</f>
        <v/>
      </c>
      <c r="BT24" s="266" t="str">
        <f>IF($N$23="","","Alinha.  segmentos")</f>
        <v/>
      </c>
      <c r="BU24" s="265"/>
      <c r="BV24" s="23"/>
      <c r="BW24" s="23"/>
      <c r="BX24" s="23"/>
      <c r="BY24" s="23"/>
      <c r="BZ24" s="23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N24" s="29"/>
      <c r="FO24" s="29"/>
      <c r="FP24" s="298"/>
      <c r="FQ24" s="300"/>
      <c r="FR24" s="290"/>
      <c r="FS24" s="289" t="str">
        <f>IFERROR((IF(FP23="","",INDEX($GP:$GP,MATCH(FP23,$GO:$GO,0)))),"")</f>
        <v/>
      </c>
      <c r="FT24" s="289" t="str">
        <f>IFERROR((IF(FQ23="","",INDEX($GP:$GP,MATCH(FQ23,$GO:$GO,0)))),"")</f>
        <v/>
      </c>
      <c r="FU24" s="305" t="str">
        <f>IFERROR((IF(FR23="","",INDEX($GP:$GP,MATCH(FR23,$GO:$GO,0)))),"")</f>
        <v/>
      </c>
      <c r="FV24" s="8" t="str">
        <f>P21</f>
        <v/>
      </c>
      <c r="FW24" s="8" t="str">
        <f t="shared" si="2"/>
        <v/>
      </c>
      <c r="GC24" s="4">
        <v>6</v>
      </c>
      <c r="GD24" s="4" t="s">
        <v>50</v>
      </c>
      <c r="GN24" s="204"/>
      <c r="GO24" s="21" t="s">
        <v>19</v>
      </c>
      <c r="GP24" s="21">
        <v>1.4</v>
      </c>
      <c r="GR24" s="4" t="s">
        <v>33</v>
      </c>
      <c r="GS24" s="4">
        <v>0.8</v>
      </c>
      <c r="GX24" s="4" t="s">
        <v>177</v>
      </c>
      <c r="GY24" s="4" t="s">
        <v>194</v>
      </c>
      <c r="HB24" s="4">
        <v>7</v>
      </c>
      <c r="HC24" s="110" t="s">
        <v>135</v>
      </c>
      <c r="HD24" s="8" t="s">
        <v>32</v>
      </c>
      <c r="HE24" s="111">
        <v>0.5</v>
      </c>
      <c r="HF24" s="329"/>
      <c r="HG24" s="4">
        <v>7</v>
      </c>
      <c r="HH24" s="4" t="s">
        <v>124</v>
      </c>
      <c r="KQ24" s="165"/>
    </row>
    <row r="25" spans="1:303" ht="27.75" customHeight="1" thickBot="1">
      <c r="A25" s="310"/>
      <c r="B25" s="218"/>
      <c r="C25" s="313"/>
      <c r="D25" s="315"/>
      <c r="E25" s="266" t="s">
        <v>40</v>
      </c>
      <c r="F25" s="265"/>
      <c r="G25" s="23"/>
      <c r="H25" s="23"/>
      <c r="I25" s="23"/>
      <c r="J25" s="23"/>
      <c r="K25" s="23"/>
      <c r="L25" s="16"/>
      <c r="M25" s="16"/>
      <c r="N25" s="261"/>
      <c r="O25" s="60">
        <v>1</v>
      </c>
      <c r="P25" s="324"/>
      <c r="Q25" s="325"/>
      <c r="R25" s="325"/>
      <c r="S25" s="118" t="str">
        <f>IFERROR(INDEX($GS$13:$GS$19,MATCH(P25,tumbling2,0)),"")</f>
        <v/>
      </c>
      <c r="T25" s="251" t="str">
        <f>IF($N$23="","","Definição de ângulos")</f>
        <v/>
      </c>
      <c r="U25" s="252"/>
      <c r="V25" s="23"/>
      <c r="W25" s="23"/>
      <c r="X25" s="23"/>
      <c r="Y25" s="23"/>
      <c r="Z25" s="23"/>
      <c r="AA25" s="46"/>
      <c r="AB25" s="206"/>
      <c r="AC25" s="199">
        <f>SUM(FS24:FU29)</f>
        <v>0</v>
      </c>
      <c r="AD25" s="195" t="s">
        <v>8</v>
      </c>
      <c r="AE25" s="195"/>
      <c r="AF25" s="21"/>
      <c r="AG25" s="228"/>
      <c r="AH25" s="223" t="s">
        <v>83</v>
      </c>
      <c r="AI25" s="223"/>
      <c r="AJ25" s="223"/>
      <c r="AK25" s="223"/>
      <c r="AL25" s="224"/>
      <c r="AM25" s="16"/>
      <c r="AN25" s="197"/>
      <c r="AO25" s="102">
        <v>2</v>
      </c>
      <c r="AP25" s="247" t="str">
        <f>IF($P$20=0,"",$P$20)</f>
        <v/>
      </c>
      <c r="AQ25" s="248"/>
      <c r="AR25" s="249"/>
      <c r="AS25" s="115" t="str">
        <f>IF($S$20=0,"",$S$20)</f>
        <v/>
      </c>
      <c r="AT25" s="198" t="str">
        <f>IF(AN24="","","Assi. Verbais/gestuais - 0,3pts cada")</f>
        <v/>
      </c>
      <c r="AU25" s="198"/>
      <c r="AV25" s="198"/>
      <c r="AW25" s="198"/>
      <c r="AX25" s="17"/>
      <c r="AY25" s="209"/>
      <c r="AZ25" s="301" t="str">
        <f>IF(S18=0,"",S18)</f>
        <v/>
      </c>
      <c r="BA25" s="310"/>
      <c r="BB25" s="218"/>
      <c r="BC25" s="218"/>
      <c r="BD25" s="287"/>
      <c r="BE25" s="266" t="s">
        <v>40</v>
      </c>
      <c r="BF25" s="265"/>
      <c r="BG25" s="23"/>
      <c r="BH25" s="23"/>
      <c r="BI25" s="23"/>
      <c r="BJ25" s="23"/>
      <c r="BK25" s="23"/>
      <c r="BL25" s="16"/>
      <c r="BM25" s="16"/>
      <c r="BN25" s="261"/>
      <c r="BO25" s="140">
        <v>1</v>
      </c>
      <c r="BP25" s="254" t="str">
        <f>IF($P$25=0,"",$P$25)</f>
        <v/>
      </c>
      <c r="BQ25" s="255"/>
      <c r="BR25" s="255"/>
      <c r="BS25" s="138" t="str">
        <f>IF($S$25=0,"",$S$25)</f>
        <v/>
      </c>
      <c r="BT25" s="251" t="str">
        <f>IF($N$23="","","Definição de ângulos")</f>
        <v/>
      </c>
      <c r="BU25" s="252"/>
      <c r="BV25" s="23"/>
      <c r="BW25" s="23"/>
      <c r="BX25" s="23"/>
      <c r="BY25" s="23"/>
      <c r="BZ25" s="23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N25" s="30"/>
      <c r="FO25" s="30"/>
      <c r="FP25" s="298"/>
      <c r="FQ25" s="300"/>
      <c r="FR25" s="290"/>
      <c r="FS25" s="290"/>
      <c r="FT25" s="290"/>
      <c r="FU25" s="306"/>
      <c r="FV25" s="8" t="str">
        <f>P22</f>
        <v/>
      </c>
      <c r="FW25" s="8" t="str">
        <f t="shared" si="2"/>
        <v/>
      </c>
      <c r="GC25" s="4">
        <v>7</v>
      </c>
      <c r="GD25" s="4" t="s">
        <v>51</v>
      </c>
      <c r="GN25" s="204"/>
      <c r="GO25" s="21" t="s">
        <v>21</v>
      </c>
      <c r="GP25" s="21">
        <v>1.6</v>
      </c>
      <c r="GR25" s="4" t="s">
        <v>34</v>
      </c>
      <c r="GS25" s="4">
        <v>0.9</v>
      </c>
      <c r="GX25" s="4" t="s">
        <v>188</v>
      </c>
      <c r="GY25" s="4" t="s">
        <v>172</v>
      </c>
      <c r="HB25" s="4">
        <v>8</v>
      </c>
      <c r="HC25" s="112" t="s">
        <v>136</v>
      </c>
      <c r="HD25" s="96" t="s">
        <v>113</v>
      </c>
      <c r="HE25" s="113">
        <v>0.4</v>
      </c>
      <c r="HF25" s="329"/>
      <c r="HG25" s="4">
        <v>8</v>
      </c>
      <c r="HH25" s="4" t="s">
        <v>125</v>
      </c>
      <c r="KQ25" s="165"/>
    </row>
    <row r="26" spans="1:303" ht="27.75" customHeight="1">
      <c r="A26" s="310"/>
      <c r="B26" s="218"/>
      <c r="C26" s="313"/>
      <c r="D26" s="315"/>
      <c r="E26" s="251" t="s">
        <v>10</v>
      </c>
      <c r="F26" s="252"/>
      <c r="G26" s="21"/>
      <c r="H26" s="21"/>
      <c r="I26" s="21"/>
      <c r="J26" s="21"/>
      <c r="K26" s="21"/>
      <c r="L26" s="16"/>
      <c r="M26" s="16"/>
      <c r="N26" s="261"/>
      <c r="O26" s="60">
        <v>2</v>
      </c>
      <c r="P26" s="324"/>
      <c r="Q26" s="325"/>
      <c r="R26" s="325"/>
      <c r="S26" s="118" t="str">
        <f>IFERROR(INDEX($GS$13:$GS$19,MATCH(P26,tumbling2,0)),"")</f>
        <v/>
      </c>
      <c r="T26" s="251" t="str">
        <f>IF($N$23="","","Ritmo do exercício")</f>
        <v/>
      </c>
      <c r="U26" s="252"/>
      <c r="V26" s="21"/>
      <c r="W26" s="21"/>
      <c r="X26" s="21"/>
      <c r="Y26" s="21"/>
      <c r="Z26" s="21"/>
      <c r="AA26" s="38"/>
      <c r="AB26" s="206"/>
      <c r="AC26" s="199"/>
      <c r="AD26" s="195" t="s">
        <v>9</v>
      </c>
      <c r="AE26" s="195"/>
      <c r="AF26" s="21"/>
      <c r="AG26" s="228"/>
      <c r="AH26" s="226"/>
      <c r="AI26" s="226"/>
      <c r="AJ26" s="226"/>
      <c r="AK26" s="226"/>
      <c r="AL26" s="227"/>
      <c r="AM26" s="16"/>
      <c r="AN26" s="197"/>
      <c r="AO26" s="102">
        <v>3</v>
      </c>
      <c r="AP26" s="247" t="str">
        <f>IF($P$21=0,"",$P$21)</f>
        <v/>
      </c>
      <c r="AQ26" s="248"/>
      <c r="AR26" s="249"/>
      <c r="AS26" s="115" t="str">
        <f>IF($S$21=0,"",$S$21)</f>
        <v/>
      </c>
      <c r="AT26" s="198" t="str">
        <f>IF(AN24="","","Finalizar fora do tapete - 0,2pts")</f>
        <v/>
      </c>
      <c r="AU26" s="198"/>
      <c r="AV26" s="198"/>
      <c r="AW26" s="198"/>
      <c r="AX26" s="15"/>
      <c r="AY26" s="210"/>
      <c r="AZ26" s="301"/>
      <c r="BA26" s="310"/>
      <c r="BB26" s="218"/>
      <c r="BC26" s="218"/>
      <c r="BD26" s="287"/>
      <c r="BE26" s="251" t="s">
        <v>10</v>
      </c>
      <c r="BF26" s="252"/>
      <c r="BG26" s="21"/>
      <c r="BH26" s="21"/>
      <c r="BI26" s="21"/>
      <c r="BJ26" s="21"/>
      <c r="BK26" s="21"/>
      <c r="BL26" s="16"/>
      <c r="BM26" s="16"/>
      <c r="BN26" s="261"/>
      <c r="BO26" s="140">
        <v>2</v>
      </c>
      <c r="BP26" s="254" t="str">
        <f>IF($P$26=0,"",$P$26)</f>
        <v/>
      </c>
      <c r="BQ26" s="255"/>
      <c r="BR26" s="255"/>
      <c r="BS26" s="138" t="str">
        <f>IF($S$26=0,"",$S$26)</f>
        <v/>
      </c>
      <c r="BT26" s="251" t="str">
        <f>IF($N$23="","","Ritmo do exercício")</f>
        <v/>
      </c>
      <c r="BU26" s="252"/>
      <c r="BV26" s="21"/>
      <c r="BW26" s="21"/>
      <c r="BX26" s="21"/>
      <c r="BY26" s="21"/>
      <c r="BZ26" s="2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N26" s="30"/>
      <c r="FO26" s="30"/>
      <c r="FP26" s="298"/>
      <c r="FQ26" s="300"/>
      <c r="FR26" s="290"/>
      <c r="FS26" s="290"/>
      <c r="FT26" s="290"/>
      <c r="FU26" s="306"/>
      <c r="FV26" s="8">
        <f>P17</f>
        <v>0</v>
      </c>
      <c r="FW26" s="8" t="str">
        <f t="shared" si="2"/>
        <v/>
      </c>
      <c r="GN26" s="204"/>
      <c r="GO26" s="21" t="s">
        <v>22</v>
      </c>
      <c r="GP26" s="21">
        <v>1.8</v>
      </c>
      <c r="GR26" s="4" t="s">
        <v>35</v>
      </c>
      <c r="GS26" s="4">
        <v>1</v>
      </c>
      <c r="GX26" s="4" t="s">
        <v>189</v>
      </c>
      <c r="GY26" s="4" t="s">
        <v>195</v>
      </c>
      <c r="HB26" s="4">
        <v>9</v>
      </c>
      <c r="HC26" s="107" t="s">
        <v>137</v>
      </c>
      <c r="HD26" s="108" t="s">
        <v>110</v>
      </c>
      <c r="HE26" s="109">
        <v>0.6</v>
      </c>
      <c r="HF26" s="329">
        <f t="shared" ref="HF26" si="4">SUM(HE26:HE29)</f>
        <v>1.7999999999999998</v>
      </c>
      <c r="HG26" s="4">
        <v>9</v>
      </c>
      <c r="HH26" s="4" t="s">
        <v>126</v>
      </c>
      <c r="KQ26" s="165"/>
    </row>
    <row r="27" spans="1:303" ht="27.75" customHeight="1">
      <c r="A27" s="310"/>
      <c r="B27" s="218"/>
      <c r="C27" s="313"/>
      <c r="D27" s="315"/>
      <c r="E27" s="251" t="s">
        <v>96</v>
      </c>
      <c r="F27" s="252"/>
      <c r="G27" s="21"/>
      <c r="H27" s="21"/>
      <c r="I27" s="21"/>
      <c r="J27" s="21"/>
      <c r="K27" s="21"/>
      <c r="L27" s="16"/>
      <c r="M27" s="16"/>
      <c r="N27" s="261"/>
      <c r="O27" s="60">
        <v>3</v>
      </c>
      <c r="P27" s="324"/>
      <c r="Q27" s="325"/>
      <c r="R27" s="325"/>
      <c r="S27" s="118" t="str">
        <f>IFERROR(INDEX($GS$13:$GS$19,MATCH(P27,tumbling2,0)),"")</f>
        <v/>
      </c>
      <c r="T27" s="251" t="str">
        <f>IF($N$23="","","Receção")</f>
        <v/>
      </c>
      <c r="U27" s="252"/>
      <c r="V27" s="21"/>
      <c r="W27" s="21"/>
      <c r="X27" s="21"/>
      <c r="Y27" s="21"/>
      <c r="Z27" s="21"/>
      <c r="AA27" s="38"/>
      <c r="AB27" s="206"/>
      <c r="AC27" s="199"/>
      <c r="AD27" s="229" t="s">
        <v>40</v>
      </c>
      <c r="AE27" s="229"/>
      <c r="AF27" s="21"/>
      <c r="AG27" s="228"/>
      <c r="AH27" s="94" t="s">
        <v>102</v>
      </c>
      <c r="AI27" s="94"/>
      <c r="AJ27" s="95"/>
      <c r="AK27" s="17"/>
      <c r="AL27" s="203"/>
      <c r="AM27" s="16"/>
      <c r="AN27" s="197"/>
      <c r="AO27" s="102">
        <v>4</v>
      </c>
      <c r="AP27" s="247" t="str">
        <f>IF($P$22=0,"",$P$22)</f>
        <v/>
      </c>
      <c r="AQ27" s="248"/>
      <c r="AR27" s="249"/>
      <c r="AS27" s="115" t="str">
        <f>IF($S$22=0,"",$S$22)</f>
        <v/>
      </c>
      <c r="AT27" s="198" t="str">
        <f>IF(AN24="","","Duração do AFI  - 0,1 ou 0,2pts")</f>
        <v/>
      </c>
      <c r="AU27" s="198"/>
      <c r="AV27" s="198"/>
      <c r="AW27" s="198"/>
      <c r="AX27" s="103"/>
      <c r="AY27" s="210"/>
      <c r="AZ27" s="301"/>
      <c r="BA27" s="310"/>
      <c r="BB27" s="218"/>
      <c r="BC27" s="218"/>
      <c r="BD27" s="287"/>
      <c r="BE27" s="251" t="s">
        <v>96</v>
      </c>
      <c r="BF27" s="252"/>
      <c r="BG27" s="21"/>
      <c r="BH27" s="21"/>
      <c r="BI27" s="21"/>
      <c r="BJ27" s="21"/>
      <c r="BK27" s="21"/>
      <c r="BL27" s="16"/>
      <c r="BM27" s="16"/>
      <c r="BN27" s="261"/>
      <c r="BO27" s="140">
        <v>3</v>
      </c>
      <c r="BP27" s="254" t="str">
        <f>IF($P$27=0,"",$P$27)</f>
        <v/>
      </c>
      <c r="BQ27" s="255"/>
      <c r="BR27" s="255"/>
      <c r="BS27" s="138" t="str">
        <f>IF($S$27=0,"",$S$27)</f>
        <v/>
      </c>
      <c r="BT27" s="251" t="str">
        <f>IF($N$23="","","Receção")</f>
        <v/>
      </c>
      <c r="BU27" s="252"/>
      <c r="BV27" s="21"/>
      <c r="BW27" s="21"/>
      <c r="BX27" s="21"/>
      <c r="BY27" s="21"/>
      <c r="BZ27" s="2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N27" s="30"/>
      <c r="FO27" s="30"/>
      <c r="FP27" s="298"/>
      <c r="FQ27" s="300"/>
      <c r="FR27" s="290"/>
      <c r="FS27" s="290"/>
      <c r="FT27" s="290"/>
      <c r="FU27" s="306"/>
      <c r="FV27" s="8">
        <f>P18</f>
        <v>0</v>
      </c>
      <c r="FW27" s="8" t="str">
        <f t="shared" si="2"/>
        <v/>
      </c>
      <c r="GN27" s="204"/>
      <c r="GO27" s="21" t="s">
        <v>52</v>
      </c>
      <c r="GP27" s="21">
        <v>2</v>
      </c>
      <c r="GR27" s="4" t="s">
        <v>36</v>
      </c>
      <c r="GS27" s="4">
        <v>1.1000000000000001</v>
      </c>
      <c r="GX27" s="4" t="s">
        <v>176</v>
      </c>
      <c r="GY27" s="4" t="s">
        <v>174</v>
      </c>
      <c r="HB27" s="4">
        <v>10</v>
      </c>
      <c r="HC27" s="110" t="s">
        <v>138</v>
      </c>
      <c r="HD27" s="8" t="s">
        <v>111</v>
      </c>
      <c r="HE27" s="111">
        <v>0.3</v>
      </c>
      <c r="HF27" s="329"/>
      <c r="HG27" s="4">
        <v>10</v>
      </c>
      <c r="HH27" s="4" t="s">
        <v>127</v>
      </c>
    </row>
    <row r="28" spans="1:303" ht="27.75" customHeight="1">
      <c r="A28" s="311"/>
      <c r="B28" s="219"/>
      <c r="C28" s="314"/>
      <c r="D28" s="315"/>
      <c r="E28" s="271" t="s">
        <v>11</v>
      </c>
      <c r="F28" s="271"/>
      <c r="G28" s="228"/>
      <c r="H28" s="228"/>
      <c r="I28" s="228"/>
      <c r="J28" s="228"/>
      <c r="K28" s="228"/>
      <c r="L28" s="7"/>
      <c r="M28" s="7"/>
      <c r="N28" s="262"/>
      <c r="O28" s="60">
        <v>4</v>
      </c>
      <c r="P28" s="324"/>
      <c r="Q28" s="325"/>
      <c r="R28" s="325"/>
      <c r="S28" s="118" t="str">
        <f>IFERROR(INDEX($GS$13:$GS$19,MATCH(P28,tumbling2,0)),"")</f>
        <v/>
      </c>
      <c r="T28" s="263" t="str">
        <f>IF($N$23="","","Total")</f>
        <v/>
      </c>
      <c r="U28" s="259"/>
      <c r="V28" s="214"/>
      <c r="W28" s="215"/>
      <c r="X28" s="215"/>
      <c r="Y28" s="215"/>
      <c r="Z28" s="216"/>
      <c r="AA28" s="20"/>
      <c r="AB28" s="206"/>
      <c r="AC28" s="199"/>
      <c r="AD28" s="230" t="s">
        <v>10</v>
      </c>
      <c r="AE28" s="230"/>
      <c r="AF28" s="21"/>
      <c r="AG28" s="228"/>
      <c r="AH28" s="94" t="s">
        <v>103</v>
      </c>
      <c r="AI28" s="94"/>
      <c r="AJ28" s="95"/>
      <c r="AK28" s="17"/>
      <c r="AL28" s="204"/>
      <c r="AM28" s="7"/>
      <c r="AN28" s="197"/>
      <c r="AO28" s="102"/>
      <c r="AP28" s="328"/>
      <c r="AQ28" s="328"/>
      <c r="AR28" s="328"/>
      <c r="AS28" s="328"/>
      <c r="AT28" s="198" t="str">
        <f>IF(AN24="","","uso de acessórios - 0,3 pts")</f>
        <v/>
      </c>
      <c r="AU28" s="198"/>
      <c r="AV28" s="198"/>
      <c r="AW28" s="198"/>
      <c r="AX28" s="103"/>
      <c r="AY28" s="211"/>
      <c r="AZ28" s="301"/>
      <c r="BA28" s="311"/>
      <c r="BB28" s="219"/>
      <c r="BC28" s="219"/>
      <c r="BD28" s="287"/>
      <c r="BE28" s="271" t="s">
        <v>11</v>
      </c>
      <c r="BF28" s="271"/>
      <c r="BG28" s="214"/>
      <c r="BH28" s="215"/>
      <c r="BI28" s="215"/>
      <c r="BJ28" s="215"/>
      <c r="BK28" s="216"/>
      <c r="BL28" s="7"/>
      <c r="BM28" s="7"/>
      <c r="BN28" s="262"/>
      <c r="BO28" s="140">
        <v>4</v>
      </c>
      <c r="BP28" s="272" t="str">
        <f>IF($P$28=0,"",$P$28)</f>
        <v/>
      </c>
      <c r="BQ28" s="273"/>
      <c r="BR28" s="274"/>
      <c r="BS28" s="138" t="str">
        <f>IF($S$28=0,"",$S$28)</f>
        <v/>
      </c>
      <c r="BT28" s="263" t="str">
        <f>IF($N$23="","","Total")</f>
        <v/>
      </c>
      <c r="BU28" s="259"/>
      <c r="BV28" s="214"/>
      <c r="BW28" s="215"/>
      <c r="BX28" s="215"/>
      <c r="BY28" s="215"/>
      <c r="BZ28" s="216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N28" s="30"/>
      <c r="FO28" s="30"/>
      <c r="FP28" s="298"/>
      <c r="FQ28" s="300"/>
      <c r="FR28" s="290"/>
      <c r="FS28" s="290"/>
      <c r="FT28" s="290"/>
      <c r="FU28" s="306"/>
      <c r="FV28" s="8">
        <f>P25</f>
        <v>0</v>
      </c>
      <c r="FW28" s="8" t="str">
        <f t="shared" si="2"/>
        <v/>
      </c>
      <c r="GN28" s="204"/>
      <c r="GO28" s="21" t="s">
        <v>55</v>
      </c>
      <c r="GP28" s="21">
        <v>2.6</v>
      </c>
      <c r="GR28" s="4" t="s">
        <v>15</v>
      </c>
      <c r="GS28" s="4">
        <v>1.1000000000000001</v>
      </c>
      <c r="GX28" s="4" t="s">
        <v>175</v>
      </c>
      <c r="GY28" s="4" t="s">
        <v>176</v>
      </c>
      <c r="HB28" s="4">
        <v>11</v>
      </c>
      <c r="HC28" s="110" t="s">
        <v>139</v>
      </c>
      <c r="HD28" s="8" t="s">
        <v>32</v>
      </c>
      <c r="HE28" s="111">
        <v>0.5</v>
      </c>
      <c r="HF28" s="329"/>
    </row>
    <row r="29" spans="1:303" ht="27.75" customHeight="1" thickBot="1">
      <c r="A29" s="132"/>
      <c r="L29" s="7"/>
      <c r="M29" s="7"/>
      <c r="N29" s="260" t="str">
        <f>IF($Z$5=3,"Nível 3","")</f>
        <v/>
      </c>
      <c r="O29" s="318" t="str">
        <f>IF(Z5=3,"Elementos","")</f>
        <v/>
      </c>
      <c r="P29" s="319"/>
      <c r="Q29" s="319"/>
      <c r="R29" s="320"/>
      <c r="S29" s="126" t="str">
        <f>IF(O29="","","Dificuldade")</f>
        <v/>
      </c>
      <c r="T29" s="200" t="str">
        <f>IF($N$29="","","Entensão dos pés")</f>
        <v/>
      </c>
      <c r="U29" s="201"/>
      <c r="V29" s="23"/>
      <c r="W29" s="23"/>
      <c r="X29" s="23"/>
      <c r="Y29" s="23"/>
      <c r="Z29" s="23"/>
      <c r="AA29" s="46"/>
      <c r="AB29" s="206"/>
      <c r="AC29" s="199"/>
      <c r="AD29" s="230" t="s">
        <v>96</v>
      </c>
      <c r="AE29" s="230"/>
      <c r="AF29" s="21"/>
      <c r="AG29" s="228"/>
      <c r="AH29" s="94" t="s">
        <v>101</v>
      </c>
      <c r="AI29" s="94"/>
      <c r="AJ29" s="95"/>
      <c r="AK29" s="17"/>
      <c r="AL29" s="205"/>
      <c r="AM29" s="7"/>
      <c r="AN29" s="197" t="str">
        <f>IF($Z$5=2,"Nível 2","")</f>
        <v/>
      </c>
      <c r="AO29" s="102">
        <v>1</v>
      </c>
      <c r="AP29" s="254" t="str">
        <f>IF($P$25=0,"",$P$25)</f>
        <v/>
      </c>
      <c r="AQ29" s="255"/>
      <c r="AR29" s="255"/>
      <c r="AS29" s="115" t="str">
        <f>IF($S$25=0,"",$S$25)</f>
        <v/>
      </c>
      <c r="AT29" s="198" t="str">
        <f>IF(AN29="","","+  de 20'' após o sinal de início - 0,2 pts")</f>
        <v/>
      </c>
      <c r="AU29" s="198"/>
      <c r="AV29" s="198"/>
      <c r="AW29" s="198"/>
      <c r="AX29" s="17"/>
      <c r="AY29" s="196"/>
      <c r="AZ29" s="174" t="str">
        <f>IF(SUM(FW28:FW33)=0,"",SUM(FW28:FW33))</f>
        <v/>
      </c>
      <c r="BA29" s="132"/>
      <c r="BL29" s="7"/>
      <c r="BM29" s="7"/>
      <c r="BN29" s="260" t="str">
        <f>IF($Z$5=3,"Nível 3","")</f>
        <v/>
      </c>
      <c r="BO29" s="233" t="str">
        <f>IF($O$29=0,"",$O$29)</f>
        <v/>
      </c>
      <c r="BP29" s="234"/>
      <c r="BQ29" s="234"/>
      <c r="BR29" s="235"/>
      <c r="BS29" s="127" t="str">
        <f>IF($S$29=0,"",$S$29)</f>
        <v/>
      </c>
      <c r="BT29" s="253" t="str">
        <f>IF($N$29="","","Entensão dos pés")</f>
        <v/>
      </c>
      <c r="BU29" s="201"/>
      <c r="BV29" s="23"/>
      <c r="BW29" s="23"/>
      <c r="BX29" s="23"/>
      <c r="BY29" s="23"/>
      <c r="BZ29" s="23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N29" s="29"/>
      <c r="FO29" s="29"/>
      <c r="FP29" s="298"/>
      <c r="FQ29" s="300"/>
      <c r="FR29" s="291"/>
      <c r="FS29" s="291"/>
      <c r="FT29" s="291"/>
      <c r="FU29" s="307"/>
      <c r="FV29" s="8">
        <f>P26</f>
        <v>0</v>
      </c>
      <c r="FW29" s="8" t="str">
        <f t="shared" si="2"/>
        <v/>
      </c>
      <c r="GN29" s="204"/>
      <c r="GO29" s="21" t="s">
        <v>24</v>
      </c>
      <c r="GP29" s="21">
        <v>2.6</v>
      </c>
      <c r="GR29" s="4" t="s">
        <v>37</v>
      </c>
      <c r="GS29" s="4">
        <v>1.3</v>
      </c>
      <c r="GX29" s="4" t="s">
        <v>174</v>
      </c>
      <c r="GY29" s="4" t="s">
        <v>188</v>
      </c>
      <c r="HB29" s="4">
        <v>12</v>
      </c>
      <c r="HC29" s="112" t="s">
        <v>140</v>
      </c>
      <c r="HD29" s="96" t="s">
        <v>113</v>
      </c>
      <c r="HE29" s="113">
        <v>0.4</v>
      </c>
      <c r="HF29" s="329"/>
    </row>
    <row r="30" spans="1:303" ht="27.75" customHeight="1">
      <c r="A30" s="309" t="s">
        <v>27</v>
      </c>
      <c r="B30" s="192" t="str">
        <f>IF($Z$5=1,"Nível 1","")</f>
        <v/>
      </c>
      <c r="C30" s="189" t="str">
        <f>IF($Z$5=2,"Nível 2","")</f>
        <v/>
      </c>
      <c r="D30" s="189" t="str">
        <f>IF($Z$5=3,"Nível 3","")</f>
        <v/>
      </c>
      <c r="E30" s="240" t="s">
        <v>5</v>
      </c>
      <c r="F30" s="241"/>
      <c r="G30" s="69" t="s">
        <v>92</v>
      </c>
      <c r="H30" s="69" t="s">
        <v>6</v>
      </c>
      <c r="I30" s="69" t="s">
        <v>93</v>
      </c>
      <c r="J30" s="69" t="s">
        <v>94</v>
      </c>
      <c r="K30" s="69" t="s">
        <v>7</v>
      </c>
      <c r="L30" s="19"/>
      <c r="M30" s="19"/>
      <c r="N30" s="261"/>
      <c r="O30" s="321"/>
      <c r="P30" s="322"/>
      <c r="Q30" s="322"/>
      <c r="R30" s="323"/>
      <c r="S30" s="123" t="str">
        <f>IF(SUM(S31:S35)=0,"",SUM(S31:S35))</f>
        <v/>
      </c>
      <c r="T30" s="264" t="str">
        <f>IF($N$29="","","Alinha.  segmentos")</f>
        <v/>
      </c>
      <c r="U30" s="265"/>
      <c r="V30" s="23"/>
      <c r="W30" s="23"/>
      <c r="X30" s="23"/>
      <c r="Y30" s="23"/>
      <c r="Z30" s="23"/>
      <c r="AA30" s="46"/>
      <c r="AM30" s="19"/>
      <c r="AN30" s="197"/>
      <c r="AO30" s="102">
        <v>2</v>
      </c>
      <c r="AP30" s="254" t="str">
        <f>IF($P$26=0,"",$P$26)</f>
        <v/>
      </c>
      <c r="AQ30" s="255"/>
      <c r="AR30" s="255"/>
      <c r="AS30" s="115" t="str">
        <f>IF($S$26=0,"",$S$26)</f>
        <v/>
      </c>
      <c r="AT30" s="198" t="str">
        <f>IF(AN29="","","Assi. Verbais/gestuais - 0,3pts cada")</f>
        <v/>
      </c>
      <c r="AU30" s="198"/>
      <c r="AV30" s="198"/>
      <c r="AW30" s="198"/>
      <c r="AX30" s="17"/>
      <c r="AY30" s="196"/>
      <c r="AZ30" s="174"/>
      <c r="BA30" s="309" t="s">
        <v>27</v>
      </c>
      <c r="BB30" s="192" t="str">
        <f>IF($Z$5=1,"Nível 1","")</f>
        <v/>
      </c>
      <c r="BC30" s="189" t="str">
        <f>IF($Z$5=2,"Nível 2","")</f>
        <v/>
      </c>
      <c r="BD30" s="189" t="str">
        <f>IF($Z$5=3,"Nível 3","")</f>
        <v/>
      </c>
      <c r="BE30" s="240" t="s">
        <v>5</v>
      </c>
      <c r="BF30" s="241"/>
      <c r="BG30" s="141" t="s">
        <v>92</v>
      </c>
      <c r="BH30" s="141" t="s">
        <v>6</v>
      </c>
      <c r="BI30" s="141" t="s">
        <v>93</v>
      </c>
      <c r="BJ30" s="141" t="s">
        <v>94</v>
      </c>
      <c r="BK30" s="141" t="s">
        <v>7</v>
      </c>
      <c r="BL30" s="19"/>
      <c r="BM30" s="19"/>
      <c r="BN30" s="261"/>
      <c r="BO30" s="236"/>
      <c r="BP30" s="237"/>
      <c r="BQ30" s="237"/>
      <c r="BR30" s="238"/>
      <c r="BS30" s="128" t="str">
        <f>IF($S$30=0,"",$S$30)</f>
        <v/>
      </c>
      <c r="BT30" s="264" t="str">
        <f>IF($N$29="","","Alinha.  segmentos")</f>
        <v/>
      </c>
      <c r="BU30" s="265"/>
      <c r="BV30" s="23"/>
      <c r="BW30" s="23"/>
      <c r="BX30" s="23"/>
      <c r="BY30" s="23"/>
      <c r="BZ30" s="23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N30" s="29"/>
      <c r="FO30" s="29"/>
      <c r="FP30" s="25"/>
      <c r="FQ30" s="26"/>
      <c r="FR30" s="21"/>
      <c r="FS30" s="21"/>
      <c r="FT30" s="21"/>
      <c r="FU30" s="22"/>
      <c r="FV30" s="8">
        <f>P27</f>
        <v>0</v>
      </c>
      <c r="FW30" s="8" t="str">
        <f t="shared" si="2"/>
        <v/>
      </c>
      <c r="GN30" s="204"/>
      <c r="GO30" s="21" t="s">
        <v>23</v>
      </c>
      <c r="GP30" s="21">
        <v>2.8</v>
      </c>
      <c r="GR30" s="4" t="s">
        <v>17</v>
      </c>
      <c r="GS30" s="4">
        <v>1.3</v>
      </c>
      <c r="GX30" s="4" t="s">
        <v>173</v>
      </c>
      <c r="GY30" s="4" t="s">
        <v>189</v>
      </c>
      <c r="HB30" s="4">
        <v>13</v>
      </c>
      <c r="HC30" s="107" t="s">
        <v>165</v>
      </c>
      <c r="HD30" s="108" t="s">
        <v>110</v>
      </c>
      <c r="HE30" s="109">
        <v>0.6</v>
      </c>
      <c r="HF30" s="329">
        <f t="shared" ref="HF30" si="5">SUM(HE30:HE33)</f>
        <v>1.7999999999999998</v>
      </c>
    </row>
    <row r="31" spans="1:303" ht="27.75" customHeight="1">
      <c r="A31" s="310"/>
      <c r="B31" s="194"/>
      <c r="C31" s="191"/>
      <c r="D31" s="191"/>
      <c r="E31" s="242"/>
      <c r="F31" s="243"/>
      <c r="G31" s="91">
        <v>2</v>
      </c>
      <c r="H31" s="91">
        <v>1.5</v>
      </c>
      <c r="I31" s="91">
        <v>1</v>
      </c>
      <c r="J31" s="91">
        <v>0.5</v>
      </c>
      <c r="K31" s="92">
        <v>0.25</v>
      </c>
      <c r="N31" s="261"/>
      <c r="O31" s="60">
        <v>1</v>
      </c>
      <c r="P31" s="326"/>
      <c r="Q31" s="327"/>
      <c r="R31" s="327"/>
      <c r="S31" s="119" t="str">
        <f>IFERROR(INDEX($GS$21:$GS$33,MATCH(P31,tumbling3,0)),"")</f>
        <v/>
      </c>
      <c r="T31" s="257" t="str">
        <f>IF($N$29="","","Definição de ângulos")</f>
        <v/>
      </c>
      <c r="U31" s="252"/>
      <c r="V31" s="23"/>
      <c r="W31" s="23"/>
      <c r="X31" s="23"/>
      <c r="Y31" s="23"/>
      <c r="Z31" s="23"/>
      <c r="AA31" s="51"/>
      <c r="AB31" s="206" t="s">
        <v>27</v>
      </c>
      <c r="AC31" s="187" t="s">
        <v>65</v>
      </c>
      <c r="AD31" s="288" t="str">
        <f>IF($Z$5=1,"Nível 1","")</f>
        <v/>
      </c>
      <c r="AE31" s="207" t="str">
        <f>IF($B$32=0,"",$B$32)</f>
        <v/>
      </c>
      <c r="AF31" s="207"/>
      <c r="AG31" s="221" t="str">
        <f>IF($Z$5=2,"Nível 2","")</f>
        <v/>
      </c>
      <c r="AH31" s="207" t="str">
        <f>IF($C$32=0,"",$C$32)</f>
        <v/>
      </c>
      <c r="AI31" s="207"/>
      <c r="AJ31" s="221" t="str">
        <f>IF($Z$5=3,"Nível 3","")</f>
        <v/>
      </c>
      <c r="AK31" s="207" t="str">
        <f>IF($D$32=0,"",$D$32)</f>
        <v/>
      </c>
      <c r="AL31" s="207"/>
      <c r="AN31" s="197"/>
      <c r="AO31" s="102">
        <v>3</v>
      </c>
      <c r="AP31" s="254" t="str">
        <f>IF($P$27=0,"",$P$27)</f>
        <v/>
      </c>
      <c r="AQ31" s="255"/>
      <c r="AR31" s="255"/>
      <c r="AS31" s="115" t="str">
        <f>IF($S$27=0,"",$S$27)</f>
        <v/>
      </c>
      <c r="AT31" s="198" t="str">
        <f>IF(AN29="","","Finalizar fora do tapete - 0,2 pts")</f>
        <v/>
      </c>
      <c r="AU31" s="198"/>
      <c r="AV31" s="198"/>
      <c r="AW31" s="198"/>
      <c r="AX31" s="15"/>
      <c r="AY31" s="196"/>
      <c r="AZ31" s="174"/>
      <c r="BA31" s="310"/>
      <c r="BB31" s="194"/>
      <c r="BC31" s="191"/>
      <c r="BD31" s="191"/>
      <c r="BE31" s="242"/>
      <c r="BF31" s="243"/>
      <c r="BG31" s="91">
        <v>2</v>
      </c>
      <c r="BH31" s="91">
        <v>1.5</v>
      </c>
      <c r="BI31" s="91">
        <v>1</v>
      </c>
      <c r="BJ31" s="91">
        <v>0.5</v>
      </c>
      <c r="BK31" s="92">
        <v>0.25</v>
      </c>
      <c r="BN31" s="261"/>
      <c r="BO31" s="140">
        <v>1</v>
      </c>
      <c r="BP31" s="254" t="str">
        <f>IF($P$31=0,"",$P$31)</f>
        <v/>
      </c>
      <c r="BQ31" s="255"/>
      <c r="BR31" s="256"/>
      <c r="BS31" s="120" t="str">
        <f>IF($S$31=0,"",$S$31)</f>
        <v/>
      </c>
      <c r="BT31" s="257" t="str">
        <f>IF($N$29="","","Definição de ângulos")</f>
        <v/>
      </c>
      <c r="BU31" s="252"/>
      <c r="BV31" s="23"/>
      <c r="BW31" s="23"/>
      <c r="BX31" s="23"/>
      <c r="BY31" s="23"/>
      <c r="BZ31" s="23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N31" s="8"/>
      <c r="FO31" s="8"/>
      <c r="FP31" s="28"/>
      <c r="FQ31" s="21"/>
      <c r="FR31" s="21"/>
      <c r="FS31" s="21"/>
      <c r="FT31" s="21"/>
      <c r="FU31" s="22"/>
      <c r="FV31" s="8">
        <f>P28</f>
        <v>0</v>
      </c>
      <c r="FW31" s="8" t="str">
        <f t="shared" si="2"/>
        <v/>
      </c>
      <c r="GN31" s="205"/>
      <c r="GO31" s="21" t="s">
        <v>71</v>
      </c>
      <c r="GP31" s="21">
        <v>2.8</v>
      </c>
      <c r="GR31" s="4" t="s">
        <v>39</v>
      </c>
      <c r="GS31" s="4">
        <v>1.3</v>
      </c>
      <c r="GX31" s="4" t="s">
        <v>180</v>
      </c>
      <c r="GY31" s="4" t="s">
        <v>175</v>
      </c>
      <c r="HB31" s="4">
        <v>14</v>
      </c>
      <c r="HC31" s="110" t="s">
        <v>166</v>
      </c>
      <c r="HD31" s="8" t="s">
        <v>117</v>
      </c>
      <c r="HE31" s="111">
        <v>0.3</v>
      </c>
      <c r="HF31" s="329"/>
    </row>
    <row r="32" spans="1:303" ht="27.75" customHeight="1">
      <c r="A32" s="310"/>
      <c r="B32" s="312"/>
      <c r="C32" s="312"/>
      <c r="D32" s="312"/>
      <c r="E32" s="195" t="s">
        <v>8</v>
      </c>
      <c r="F32" s="195"/>
      <c r="G32" s="23"/>
      <c r="H32" s="23"/>
      <c r="I32" s="23"/>
      <c r="J32" s="23"/>
      <c r="K32" s="23"/>
      <c r="N32" s="261"/>
      <c r="O32" s="60">
        <v>2</v>
      </c>
      <c r="P32" s="326"/>
      <c r="Q32" s="327"/>
      <c r="R32" s="327"/>
      <c r="S32" s="119" t="str">
        <f>IFERROR(INDEX($GS$21:$GS$33,MATCH(P32,tumbling3,0)),"")</f>
        <v/>
      </c>
      <c r="T32" s="257" t="str">
        <f>IF($N$29="","","Ritmo do exercício")</f>
        <v/>
      </c>
      <c r="U32" s="252"/>
      <c r="V32" s="21"/>
      <c r="W32" s="21"/>
      <c r="X32" s="21"/>
      <c r="Y32" s="21"/>
      <c r="Z32" s="21"/>
      <c r="AA32" s="52"/>
      <c r="AB32" s="206"/>
      <c r="AC32" s="187"/>
      <c r="AD32" s="288"/>
      <c r="AE32" s="207"/>
      <c r="AF32" s="207"/>
      <c r="AG32" s="221"/>
      <c r="AH32" s="207"/>
      <c r="AI32" s="207"/>
      <c r="AJ32" s="221"/>
      <c r="AK32" s="207"/>
      <c r="AL32" s="207"/>
      <c r="AN32" s="197"/>
      <c r="AO32" s="102">
        <v>4</v>
      </c>
      <c r="AP32" s="272" t="str">
        <f>IF($P$28=0,"",$P$28)</f>
        <v/>
      </c>
      <c r="AQ32" s="273"/>
      <c r="AR32" s="274"/>
      <c r="AS32" s="115" t="str">
        <f>IF($S$28=0,"",$S$28)</f>
        <v/>
      </c>
      <c r="AT32" s="198" t="str">
        <f>IF(AN29="","","uso de acessórios - 0,3 pts")</f>
        <v/>
      </c>
      <c r="AU32" s="198"/>
      <c r="AV32" s="198"/>
      <c r="AW32" s="198"/>
      <c r="AX32" s="103"/>
      <c r="AY32" s="196"/>
      <c r="AZ32" s="174"/>
      <c r="BA32" s="310"/>
      <c r="BB32" s="217" t="str">
        <f>IF($B$32=0,"",$B$32)</f>
        <v/>
      </c>
      <c r="BC32" s="217" t="str">
        <f>IF($C$32=0,"",$C$32)</f>
        <v/>
      </c>
      <c r="BD32" s="217" t="str">
        <f>IF($D$32=0,"",$D$32)</f>
        <v/>
      </c>
      <c r="BE32" s="195" t="s">
        <v>8</v>
      </c>
      <c r="BF32" s="195"/>
      <c r="BG32" s="23"/>
      <c r="BH32" s="23"/>
      <c r="BI32" s="23"/>
      <c r="BJ32" s="23"/>
      <c r="BK32" s="23"/>
      <c r="BN32" s="261"/>
      <c r="BO32" s="140">
        <v>2</v>
      </c>
      <c r="BP32" s="254" t="str">
        <f>IF($P$32=0,"",$P$32)</f>
        <v/>
      </c>
      <c r="BQ32" s="255"/>
      <c r="BR32" s="256"/>
      <c r="BS32" s="120" t="str">
        <f>IF($S$32=0,"",$S$32)</f>
        <v/>
      </c>
      <c r="BT32" s="257" t="str">
        <f>IF($N$29="","","Ritmo do exercício")</f>
        <v/>
      </c>
      <c r="BU32" s="252"/>
      <c r="BV32" s="21"/>
      <c r="BW32" s="21"/>
      <c r="BX32" s="21"/>
      <c r="BY32" s="21"/>
      <c r="BZ32" s="21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P32" s="21"/>
      <c r="FQ32" s="21"/>
      <c r="FR32" s="21"/>
      <c r="FS32" s="21"/>
      <c r="FT32" s="21"/>
      <c r="FU32" s="22"/>
      <c r="FV32" s="8">
        <f>P23</f>
        <v>0</v>
      </c>
      <c r="FW32" s="8" t="str">
        <f t="shared" si="2"/>
        <v/>
      </c>
      <c r="GR32" s="4" t="s">
        <v>22</v>
      </c>
      <c r="GS32" s="4">
        <v>1.5</v>
      </c>
      <c r="GX32" s="4" t="s">
        <v>182</v>
      </c>
      <c r="GY32" s="4" t="s">
        <v>185</v>
      </c>
      <c r="HB32" s="4">
        <v>15</v>
      </c>
      <c r="HC32" s="110" t="s">
        <v>167</v>
      </c>
      <c r="HD32" s="8" t="s">
        <v>113</v>
      </c>
      <c r="HE32" s="111">
        <v>0.4</v>
      </c>
      <c r="HF32" s="329"/>
    </row>
    <row r="33" spans="1:214" ht="27.75" customHeight="1" thickBot="1">
      <c r="A33" s="310"/>
      <c r="B33" s="313"/>
      <c r="C33" s="313"/>
      <c r="D33" s="313"/>
      <c r="E33" s="195" t="s">
        <v>9</v>
      </c>
      <c r="F33" s="195"/>
      <c r="G33" s="23"/>
      <c r="H33" s="23"/>
      <c r="I33" s="23"/>
      <c r="J33" s="23"/>
      <c r="K33" s="23"/>
      <c r="N33" s="261"/>
      <c r="O33" s="60">
        <v>3</v>
      </c>
      <c r="P33" s="326"/>
      <c r="Q33" s="327"/>
      <c r="R33" s="327"/>
      <c r="S33" s="119" t="str">
        <f>IFERROR(INDEX($GS$21:$GS$33,MATCH(P33,tumbling3,0)),"")</f>
        <v/>
      </c>
      <c r="T33" s="257" t="str">
        <f>IF($N$29="","","Receção")</f>
        <v/>
      </c>
      <c r="U33" s="252"/>
      <c r="V33" s="21"/>
      <c r="W33" s="21"/>
      <c r="X33" s="21"/>
      <c r="Y33" s="21"/>
      <c r="Z33" s="21"/>
      <c r="AA33" s="52"/>
      <c r="AB33" s="206"/>
      <c r="AC33" s="199">
        <f>SUM(FS32:FU37)</f>
        <v>0</v>
      </c>
      <c r="AD33" s="195" t="s">
        <v>8</v>
      </c>
      <c r="AE33" s="195"/>
      <c r="AF33" s="21"/>
      <c r="AG33" s="228"/>
      <c r="AH33" s="223" t="s">
        <v>83</v>
      </c>
      <c r="AI33" s="223"/>
      <c r="AJ33" s="223"/>
      <c r="AK33" s="223"/>
      <c r="AL33" s="224"/>
      <c r="AN33" s="197" t="str">
        <f>IF($Z$5=3,"Nível 3","")</f>
        <v/>
      </c>
      <c r="AO33" s="104">
        <v>1</v>
      </c>
      <c r="AP33" s="254" t="str">
        <f>IF($P$31=0,"",$P$31)</f>
        <v/>
      </c>
      <c r="AQ33" s="255"/>
      <c r="AR33" s="256"/>
      <c r="AS33" s="120" t="str">
        <f>IF($S$31=0,"",$S$31)</f>
        <v/>
      </c>
      <c r="AT33" s="198" t="str">
        <f>IF(AN33="","","+  de 20'' após o sinal de início - 0,2 pts")</f>
        <v/>
      </c>
      <c r="AU33" s="198"/>
      <c r="AV33" s="198"/>
      <c r="AW33" s="198"/>
      <c r="AX33" s="17"/>
      <c r="AY33" s="196"/>
      <c r="AZ33" s="174" t="str">
        <f>IF(SUM(FW34:FW39)=0,"",SUM(FW34:FW39))</f>
        <v/>
      </c>
      <c r="BA33" s="310"/>
      <c r="BB33" s="218"/>
      <c r="BC33" s="218"/>
      <c r="BD33" s="218"/>
      <c r="BE33" s="195" t="s">
        <v>9</v>
      </c>
      <c r="BF33" s="195"/>
      <c r="BG33" s="23"/>
      <c r="BH33" s="23"/>
      <c r="BI33" s="23"/>
      <c r="BJ33" s="23"/>
      <c r="BK33" s="23"/>
      <c r="BN33" s="261"/>
      <c r="BO33" s="140">
        <v>3</v>
      </c>
      <c r="BP33" s="254" t="str">
        <f>IF($P$33=0,"",$P$33)</f>
        <v/>
      </c>
      <c r="BQ33" s="255"/>
      <c r="BR33" s="256"/>
      <c r="BS33" s="120" t="str">
        <f>IF($S$33=0,"",$S$33)</f>
        <v/>
      </c>
      <c r="BT33" s="257" t="str">
        <f>IF($N$29="","","Receção")</f>
        <v/>
      </c>
      <c r="BU33" s="252"/>
      <c r="BV33" s="21"/>
      <c r="BW33" s="21"/>
      <c r="BX33" s="21"/>
      <c r="BY33" s="21"/>
      <c r="BZ33" s="21"/>
      <c r="FP33" s="21"/>
      <c r="FQ33" s="21"/>
      <c r="FR33" s="21"/>
      <c r="FS33" s="21"/>
      <c r="FT33" s="21"/>
      <c r="FU33" s="22"/>
      <c r="FV33" s="8">
        <f>P24</f>
        <v>0</v>
      </c>
      <c r="FW33" s="8" t="str">
        <f t="shared" si="2"/>
        <v/>
      </c>
      <c r="GR33" s="4" t="s">
        <v>38</v>
      </c>
      <c r="GS33" s="4">
        <v>1.7</v>
      </c>
      <c r="GX33" s="4" t="s">
        <v>183</v>
      </c>
      <c r="GY33" s="4" t="s">
        <v>186</v>
      </c>
      <c r="HB33" s="4">
        <v>16</v>
      </c>
      <c r="HC33" s="112" t="s">
        <v>168</v>
      </c>
      <c r="HD33" s="96" t="s">
        <v>114</v>
      </c>
      <c r="HE33" s="113">
        <v>0.5</v>
      </c>
      <c r="HF33" s="329"/>
    </row>
    <row r="34" spans="1:214" ht="27.75" customHeight="1">
      <c r="A34" s="310"/>
      <c r="B34" s="313"/>
      <c r="C34" s="313"/>
      <c r="D34" s="313"/>
      <c r="E34" s="266" t="s">
        <v>40</v>
      </c>
      <c r="F34" s="265"/>
      <c r="G34" s="23"/>
      <c r="H34" s="23"/>
      <c r="I34" s="23"/>
      <c r="J34" s="23"/>
      <c r="K34" s="23"/>
      <c r="N34" s="261"/>
      <c r="O34" s="60">
        <v>4</v>
      </c>
      <c r="P34" s="326"/>
      <c r="Q34" s="327"/>
      <c r="R34" s="327"/>
      <c r="S34" s="119" t="str">
        <f>IFERROR(INDEX($GS$21:$GS$33,MATCH(P34,tumbling3,0)),"")</f>
        <v/>
      </c>
      <c r="T34" s="258" t="str">
        <f>IF($N$29="","","Total")</f>
        <v/>
      </c>
      <c r="U34" s="259"/>
      <c r="V34" s="214"/>
      <c r="W34" s="215"/>
      <c r="X34" s="215"/>
      <c r="Y34" s="215"/>
      <c r="Z34" s="216"/>
      <c r="AA34" s="93"/>
      <c r="AB34" s="206"/>
      <c r="AC34" s="199"/>
      <c r="AD34" s="195" t="s">
        <v>9</v>
      </c>
      <c r="AE34" s="195"/>
      <c r="AF34" s="21"/>
      <c r="AG34" s="228"/>
      <c r="AH34" s="226"/>
      <c r="AI34" s="226"/>
      <c r="AJ34" s="226"/>
      <c r="AK34" s="226"/>
      <c r="AL34" s="227"/>
      <c r="AN34" s="197"/>
      <c r="AO34" s="104">
        <v>2</v>
      </c>
      <c r="AP34" s="254" t="str">
        <f>IF($P$32=0,"",$P$32)</f>
        <v/>
      </c>
      <c r="AQ34" s="255"/>
      <c r="AR34" s="256"/>
      <c r="AS34" s="120" t="str">
        <f>IF($S$32=0,"",$S$32)</f>
        <v/>
      </c>
      <c r="AT34" s="198" t="str">
        <f>IF(AN33="","","Assi. Verbais/gestuais - 0,3pts cada")</f>
        <v/>
      </c>
      <c r="AU34" s="198"/>
      <c r="AV34" s="198"/>
      <c r="AW34" s="198"/>
      <c r="AX34" s="17"/>
      <c r="AY34" s="196"/>
      <c r="AZ34" s="174"/>
      <c r="BA34" s="310"/>
      <c r="BB34" s="218"/>
      <c r="BC34" s="218"/>
      <c r="BD34" s="218"/>
      <c r="BE34" s="266" t="s">
        <v>40</v>
      </c>
      <c r="BF34" s="265"/>
      <c r="BG34" s="23"/>
      <c r="BH34" s="23"/>
      <c r="BI34" s="23"/>
      <c r="BJ34" s="23"/>
      <c r="BK34" s="23"/>
      <c r="BN34" s="261"/>
      <c r="BO34" s="140">
        <v>4</v>
      </c>
      <c r="BP34" s="254" t="str">
        <f>IF($P$34=0,"",$P$34)</f>
        <v/>
      </c>
      <c r="BQ34" s="255"/>
      <c r="BR34" s="256"/>
      <c r="BS34" s="120" t="str">
        <f>IF($S$34=0,"",$S$34)</f>
        <v/>
      </c>
      <c r="BT34" s="258" t="str">
        <f>IF($N$29="","","Total")</f>
        <v/>
      </c>
      <c r="BU34" s="259"/>
      <c r="BV34" s="214"/>
      <c r="BW34" s="215"/>
      <c r="BX34" s="215"/>
      <c r="BY34" s="215"/>
      <c r="BZ34" s="216"/>
      <c r="FP34" s="294">
        <f>B32</f>
        <v>0</v>
      </c>
      <c r="FQ34" s="289">
        <f>C32</f>
        <v>0</v>
      </c>
      <c r="FR34" s="289">
        <f>D32</f>
        <v>0</v>
      </c>
      <c r="FS34" s="289" t="str">
        <f>IFERROR((IF(FP34="","",INDEX($GP:$GP,MATCH(FP34,$GO:$GO,0)))),"")</f>
        <v/>
      </c>
      <c r="FT34" s="289" t="str">
        <f>IFERROR((IF(FQ34="","",INDEX($GP:$GP,MATCH(FQ34,$GO:$GO,0)))),"")</f>
        <v/>
      </c>
      <c r="FU34" s="305" t="str">
        <f>IFERROR((IF(FR34="","",INDEX($GP:$GP,MATCH(FR34,$GO:$GO,0)))),"")</f>
        <v/>
      </c>
      <c r="FV34" s="8">
        <f>P31</f>
        <v>0</v>
      </c>
      <c r="FW34" s="8" t="str">
        <f t="shared" si="2"/>
        <v/>
      </c>
      <c r="GX34" s="4" t="s">
        <v>184</v>
      </c>
      <c r="GY34" s="4" t="s">
        <v>187</v>
      </c>
      <c r="HB34" s="4">
        <v>17</v>
      </c>
      <c r="HC34" s="107" t="s">
        <v>141</v>
      </c>
      <c r="HD34" s="108" t="s">
        <v>112</v>
      </c>
      <c r="HE34" s="109">
        <v>0.4</v>
      </c>
      <c r="HF34" s="329">
        <f t="shared" ref="HF34" si="6">SUM(HE34:HE37)</f>
        <v>1.7999999999999998</v>
      </c>
    </row>
    <row r="35" spans="1:214" ht="27.75" customHeight="1">
      <c r="A35" s="310"/>
      <c r="B35" s="313"/>
      <c r="C35" s="313"/>
      <c r="D35" s="313"/>
      <c r="E35" s="251" t="s">
        <v>10</v>
      </c>
      <c r="F35" s="252"/>
      <c r="G35" s="21"/>
      <c r="H35" s="21"/>
      <c r="I35" s="21"/>
      <c r="J35" s="21"/>
      <c r="K35" s="21"/>
      <c r="N35" s="262"/>
      <c r="O35" s="60">
        <v>5</v>
      </c>
      <c r="P35" s="326"/>
      <c r="Q35" s="327"/>
      <c r="R35" s="327"/>
      <c r="S35" s="119" t="str">
        <f>IFERROR(INDEX($GS$21:$GS$33,MATCH(P35,tumbling3,0)),"")</f>
        <v/>
      </c>
      <c r="T35" s="7"/>
      <c r="U35" s="7"/>
      <c r="V35" s="7"/>
      <c r="AB35" s="206"/>
      <c r="AC35" s="199"/>
      <c r="AD35" s="229" t="s">
        <v>40</v>
      </c>
      <c r="AE35" s="229"/>
      <c r="AF35" s="21"/>
      <c r="AG35" s="228"/>
      <c r="AH35" s="94" t="s">
        <v>102</v>
      </c>
      <c r="AI35" s="94"/>
      <c r="AJ35" s="95"/>
      <c r="AK35" s="17"/>
      <c r="AL35" s="203"/>
      <c r="AN35" s="197"/>
      <c r="AO35" s="104">
        <v>3</v>
      </c>
      <c r="AP35" s="254" t="str">
        <f>IF($P$33=0,"",$P$33)</f>
        <v/>
      </c>
      <c r="AQ35" s="255"/>
      <c r="AR35" s="256"/>
      <c r="AS35" s="120" t="str">
        <f>IF($S$33=0,"",$S$33)</f>
        <v/>
      </c>
      <c r="AT35" s="198" t="str">
        <f>IF(AN33="","","Finalizar fora do tapete - 0,2 pts")</f>
        <v/>
      </c>
      <c r="AU35" s="198"/>
      <c r="AV35" s="198"/>
      <c r="AW35" s="198"/>
      <c r="AX35" s="15"/>
      <c r="AY35" s="196"/>
      <c r="AZ35" s="174"/>
      <c r="BA35" s="310"/>
      <c r="BB35" s="218"/>
      <c r="BC35" s="218"/>
      <c r="BD35" s="218"/>
      <c r="BE35" s="251" t="s">
        <v>10</v>
      </c>
      <c r="BF35" s="252"/>
      <c r="BG35" s="21"/>
      <c r="BH35" s="21"/>
      <c r="BI35" s="21"/>
      <c r="BJ35" s="21"/>
      <c r="BK35" s="21"/>
      <c r="BN35" s="262"/>
      <c r="BO35" s="140">
        <v>5</v>
      </c>
      <c r="BP35" s="254" t="str">
        <f>IF($P$35=0,"",$P$35)</f>
        <v/>
      </c>
      <c r="BQ35" s="255"/>
      <c r="BR35" s="256"/>
      <c r="BS35" s="120" t="str">
        <f>IF($S$35=0,"",$S$35)</f>
        <v/>
      </c>
      <c r="BT35" s="7"/>
      <c r="BU35" s="7"/>
      <c r="BV35" s="7"/>
      <c r="FP35" s="295"/>
      <c r="FQ35" s="290"/>
      <c r="FR35" s="290"/>
      <c r="FS35" s="290"/>
      <c r="FT35" s="290"/>
      <c r="FU35" s="306"/>
      <c r="FV35" s="8">
        <f>P32</f>
        <v>0</v>
      </c>
      <c r="FW35" s="8" t="str">
        <f t="shared" si="2"/>
        <v/>
      </c>
      <c r="GX35" s="4" t="s">
        <v>181</v>
      </c>
      <c r="GY35" s="4" t="s">
        <v>179</v>
      </c>
      <c r="HB35" s="4">
        <v>18</v>
      </c>
      <c r="HC35" s="110" t="s">
        <v>142</v>
      </c>
      <c r="HD35" s="8" t="s">
        <v>111</v>
      </c>
      <c r="HE35" s="111">
        <v>0.3</v>
      </c>
      <c r="HF35" s="329"/>
    </row>
    <row r="36" spans="1:214" ht="27.75" customHeight="1">
      <c r="A36" s="310"/>
      <c r="B36" s="313"/>
      <c r="C36" s="313"/>
      <c r="D36" s="313"/>
      <c r="E36" s="251" t="s">
        <v>96</v>
      </c>
      <c r="F36" s="252"/>
      <c r="G36" s="21"/>
      <c r="H36" s="21"/>
      <c r="I36" s="21"/>
      <c r="J36" s="21"/>
      <c r="K36" s="21"/>
      <c r="R36" s="267" t="s">
        <v>86</v>
      </c>
      <c r="S36" s="267"/>
      <c r="T36" s="61" t="s">
        <v>59</v>
      </c>
      <c r="U36" s="61" t="s">
        <v>60</v>
      </c>
      <c r="V36" s="61" t="s">
        <v>61</v>
      </c>
      <c r="W36" s="61" t="s">
        <v>72</v>
      </c>
      <c r="AB36" s="206"/>
      <c r="AC36" s="199"/>
      <c r="AD36" s="230" t="s">
        <v>10</v>
      </c>
      <c r="AE36" s="230"/>
      <c r="AF36" s="21"/>
      <c r="AG36" s="228"/>
      <c r="AH36" s="94" t="s">
        <v>103</v>
      </c>
      <c r="AI36" s="94"/>
      <c r="AJ36" s="95"/>
      <c r="AK36" s="17"/>
      <c r="AL36" s="204"/>
      <c r="AN36" s="197"/>
      <c r="AO36" s="104">
        <v>4</v>
      </c>
      <c r="AP36" s="254" t="str">
        <f>IF($P$34=0,"",$P$34)</f>
        <v/>
      </c>
      <c r="AQ36" s="255"/>
      <c r="AR36" s="256"/>
      <c r="AS36" s="120" t="str">
        <f>IF($S$34=0,"",$S$34)</f>
        <v/>
      </c>
      <c r="AT36" s="198" t="str">
        <f>IF(AN33="","","uso de acessórios - 0,3 pts")</f>
        <v/>
      </c>
      <c r="AU36" s="198"/>
      <c r="AV36" s="198"/>
      <c r="AW36" s="198"/>
      <c r="AX36" s="103"/>
      <c r="AY36" s="196"/>
      <c r="AZ36" s="174"/>
      <c r="BA36" s="310"/>
      <c r="BB36" s="218"/>
      <c r="BC36" s="218"/>
      <c r="BD36" s="218"/>
      <c r="BE36" s="251" t="s">
        <v>96</v>
      </c>
      <c r="BF36" s="252"/>
      <c r="BG36" s="21"/>
      <c r="BH36" s="21"/>
      <c r="BI36" s="21"/>
      <c r="BJ36" s="21"/>
      <c r="BK36" s="21"/>
      <c r="BR36" s="267" t="s">
        <v>206</v>
      </c>
      <c r="BS36" s="267"/>
      <c r="BT36" s="61" t="s">
        <v>59</v>
      </c>
      <c r="BU36" s="61" t="s">
        <v>60</v>
      </c>
      <c r="BV36" s="61" t="s">
        <v>61</v>
      </c>
      <c r="BW36" s="61" t="s">
        <v>72</v>
      </c>
      <c r="FP36" s="295"/>
      <c r="FQ36" s="290"/>
      <c r="FR36" s="290"/>
      <c r="FS36" s="290"/>
      <c r="FT36" s="290"/>
      <c r="FU36" s="306"/>
      <c r="FV36" s="8">
        <f>P33</f>
        <v>0</v>
      </c>
      <c r="FW36" s="8" t="str">
        <f t="shared" si="2"/>
        <v/>
      </c>
      <c r="GX36" s="4" t="s">
        <v>193</v>
      </c>
      <c r="GY36" s="4" t="s">
        <v>177</v>
      </c>
      <c r="HB36" s="4">
        <v>19</v>
      </c>
      <c r="HC36" s="110" t="s">
        <v>143</v>
      </c>
      <c r="HD36" s="8" t="s">
        <v>115</v>
      </c>
      <c r="HE36" s="111">
        <v>0.7</v>
      </c>
      <c r="HF36" s="329"/>
    </row>
    <row r="37" spans="1:214" ht="27.75" customHeight="1" thickBot="1">
      <c r="A37" s="311"/>
      <c r="B37" s="314"/>
      <c r="C37" s="314"/>
      <c r="D37" s="314"/>
      <c r="E37" s="271" t="s">
        <v>11</v>
      </c>
      <c r="F37" s="271"/>
      <c r="G37" s="228"/>
      <c r="H37" s="228"/>
      <c r="I37" s="228"/>
      <c r="J37" s="228"/>
      <c r="K37" s="228"/>
      <c r="R37" s="267"/>
      <c r="S37" s="267"/>
      <c r="T37" s="27" t="s">
        <v>95</v>
      </c>
      <c r="U37" s="27"/>
      <c r="V37" s="27"/>
      <c r="W37" s="31"/>
      <c r="AB37" s="206"/>
      <c r="AC37" s="199"/>
      <c r="AD37" s="230" t="s">
        <v>96</v>
      </c>
      <c r="AE37" s="230"/>
      <c r="AF37" s="21"/>
      <c r="AG37" s="228"/>
      <c r="AH37" s="94" t="s">
        <v>101</v>
      </c>
      <c r="AI37" s="94"/>
      <c r="AJ37" s="95"/>
      <c r="AK37" s="17"/>
      <c r="AL37" s="205"/>
      <c r="AN37" s="197"/>
      <c r="AO37" s="104">
        <v>5</v>
      </c>
      <c r="AP37" s="254" t="str">
        <f>IF($P$35=0,"",$P$35)</f>
        <v/>
      </c>
      <c r="AQ37" s="255"/>
      <c r="AR37" s="256"/>
      <c r="AS37" s="120" t="str">
        <f>IF($S$35=0,"",$S$35)</f>
        <v/>
      </c>
      <c r="AT37" s="195"/>
      <c r="AU37" s="195"/>
      <c r="AV37" s="195"/>
      <c r="AW37" s="195"/>
      <c r="AX37" s="103"/>
      <c r="AY37" s="196"/>
      <c r="AZ37" s="174"/>
      <c r="BA37" s="311"/>
      <c r="BB37" s="219"/>
      <c r="BC37" s="219"/>
      <c r="BD37" s="219"/>
      <c r="BE37" s="271" t="s">
        <v>11</v>
      </c>
      <c r="BF37" s="271"/>
      <c r="BG37" s="214"/>
      <c r="BH37" s="215"/>
      <c r="BI37" s="215"/>
      <c r="BJ37" s="215"/>
      <c r="BK37" s="216"/>
      <c r="BR37" s="267"/>
      <c r="BS37" s="267"/>
      <c r="BT37" s="27" t="s">
        <v>95</v>
      </c>
      <c r="BU37" s="27"/>
      <c r="BV37" s="27"/>
      <c r="BW37" s="31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P37" s="295"/>
      <c r="FQ37" s="290"/>
      <c r="FR37" s="290"/>
      <c r="FS37" s="290"/>
      <c r="FT37" s="290"/>
      <c r="FU37" s="306"/>
      <c r="FV37" s="8">
        <f>P34</f>
        <v>0</v>
      </c>
      <c r="FW37" s="8" t="str">
        <f t="shared" si="2"/>
        <v/>
      </c>
      <c r="GX37" s="4" t="s">
        <v>172</v>
      </c>
      <c r="GY37" s="4" t="s">
        <v>178</v>
      </c>
      <c r="HB37" s="4">
        <v>20</v>
      </c>
      <c r="HC37" s="112" t="s">
        <v>144</v>
      </c>
      <c r="HD37" s="96" t="s">
        <v>116</v>
      </c>
      <c r="HE37" s="113">
        <v>0.4</v>
      </c>
      <c r="HF37" s="329"/>
    </row>
    <row r="38" spans="1:214" ht="11.25" customHeight="1" thickBot="1">
      <c r="W38" s="4"/>
      <c r="X38" s="4"/>
      <c r="Y38" s="4"/>
      <c r="Z38" s="4"/>
      <c r="AW38" s="4"/>
      <c r="AX38" s="4"/>
      <c r="AY38" s="4"/>
      <c r="AZ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P38" s="295"/>
      <c r="FQ38" s="290"/>
      <c r="FR38" s="290"/>
      <c r="FS38" s="290"/>
      <c r="FT38" s="290"/>
      <c r="FU38" s="306"/>
      <c r="FV38" s="8">
        <f>P35</f>
        <v>0</v>
      </c>
      <c r="FW38" s="8" t="str">
        <f t="shared" si="2"/>
        <v/>
      </c>
      <c r="GX38" s="4" t="s">
        <v>190</v>
      </c>
      <c r="GY38" s="4" t="s">
        <v>180</v>
      </c>
      <c r="HB38" s="4">
        <v>21</v>
      </c>
      <c r="HC38" s="107" t="s">
        <v>145</v>
      </c>
      <c r="HD38" s="108" t="s">
        <v>111</v>
      </c>
      <c r="HE38" s="109">
        <v>0.3</v>
      </c>
      <c r="HF38" s="329">
        <f t="shared" ref="HF38" si="7">SUM(HE38:HE41)</f>
        <v>1.9</v>
      </c>
    </row>
    <row r="39" spans="1:214" ht="11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P39" s="296"/>
      <c r="FQ39" s="291"/>
      <c r="FR39" s="291"/>
      <c r="FS39" s="291"/>
      <c r="FT39" s="291"/>
      <c r="FU39" s="307"/>
      <c r="FV39" s="8">
        <f>P29</f>
        <v>0</v>
      </c>
      <c r="FW39" s="8" t="str">
        <f t="shared" si="2"/>
        <v/>
      </c>
      <c r="GX39" s="4" t="s">
        <v>190</v>
      </c>
      <c r="GY39" s="4" t="s">
        <v>182</v>
      </c>
      <c r="HB39" s="4">
        <v>22</v>
      </c>
      <c r="HC39" s="110" t="s">
        <v>146</v>
      </c>
      <c r="HD39" s="8" t="s">
        <v>32</v>
      </c>
      <c r="HE39" s="111">
        <v>0.5</v>
      </c>
      <c r="HF39" s="329"/>
    </row>
    <row r="40" spans="1:214" ht="33.75" customHeight="1">
      <c r="A40" s="1"/>
      <c r="B40" s="1"/>
      <c r="C40" s="1"/>
      <c r="D40" s="1"/>
      <c r="E40" s="1"/>
      <c r="F40" s="185" t="s">
        <v>67</v>
      </c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6"/>
      <c r="R40" s="282" t="str">
        <f>$R$5</f>
        <v>DATA</v>
      </c>
      <c r="S40" s="283"/>
      <c r="T40" s="332" t="str">
        <f>IF($T$5="","",$T$5)</f>
        <v/>
      </c>
      <c r="U40" s="332">
        <f>$T$5</f>
        <v>0</v>
      </c>
      <c r="V40" s="332"/>
      <c r="W40" s="332"/>
      <c r="X40" s="332"/>
      <c r="Y40" s="2" t="s">
        <v>1</v>
      </c>
      <c r="Z40" s="135" t="str">
        <f>IF($Z$5="","",$Z$5)</f>
        <v/>
      </c>
      <c r="AA40" s="47"/>
      <c r="AB40" s="1"/>
      <c r="AC40" s="1"/>
      <c r="AD40" s="1"/>
      <c r="AE40" s="1"/>
      <c r="AF40" s="1"/>
      <c r="AG40" s="185" t="str">
        <f>$F$5</f>
        <v xml:space="preserve">GINÁSTICA DE TRAMPOLINS
Carta de Competição
</v>
      </c>
      <c r="AH40" s="185"/>
      <c r="AI40" s="185"/>
      <c r="AJ40" s="185"/>
      <c r="AK40" s="185"/>
      <c r="AL40" s="185"/>
      <c r="AM40" s="185"/>
      <c r="AN40" s="185"/>
      <c r="AO40" s="185"/>
      <c r="AP40" s="185"/>
      <c r="AQ40" s="186"/>
      <c r="AR40" s="282" t="str">
        <f>$R$5</f>
        <v>DATA</v>
      </c>
      <c r="AS40" s="283"/>
      <c r="AT40" s="332" t="str">
        <f>IF($T$5="","",$T$5)</f>
        <v/>
      </c>
      <c r="AU40" s="332">
        <f>$T$5</f>
        <v>0</v>
      </c>
      <c r="AV40" s="332"/>
      <c r="AW40" s="332"/>
      <c r="AX40" s="332"/>
      <c r="AY40" s="2" t="s">
        <v>1</v>
      </c>
      <c r="AZ40" s="135" t="str">
        <f>IF($Z$5="","",$Z$5)</f>
        <v/>
      </c>
      <c r="BA40" s="1"/>
      <c r="BB40" s="1"/>
      <c r="BC40" s="1"/>
      <c r="BD40" s="1"/>
      <c r="BE40" s="1"/>
      <c r="BF40" s="185" t="s">
        <v>67</v>
      </c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6"/>
      <c r="BR40" s="282" t="str">
        <f>$R$5</f>
        <v>DATA</v>
      </c>
      <c r="BS40" s="283"/>
      <c r="BT40" s="332" t="str">
        <f>IF($T$5="","",$T$5)</f>
        <v/>
      </c>
      <c r="BU40" s="332">
        <f>$T$5</f>
        <v>0</v>
      </c>
      <c r="BV40" s="332"/>
      <c r="BW40" s="332"/>
      <c r="BX40" s="332"/>
      <c r="BY40" s="2" t="s">
        <v>1</v>
      </c>
      <c r="BZ40" s="135" t="str">
        <f>IF($Z$5="","",$Z$5)</f>
        <v/>
      </c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GX40" s="4" t="s">
        <v>191</v>
      </c>
      <c r="GY40" s="4" t="s">
        <v>183</v>
      </c>
      <c r="HB40" s="4">
        <v>23</v>
      </c>
      <c r="HC40" s="110" t="s">
        <v>147</v>
      </c>
      <c r="HD40" s="8" t="s">
        <v>115</v>
      </c>
      <c r="HE40" s="111">
        <v>0.7</v>
      </c>
      <c r="HF40" s="329"/>
    </row>
    <row r="41" spans="1:214" ht="33.75" customHeight="1" thickBot="1">
      <c r="A41" s="1"/>
      <c r="B41" s="1"/>
      <c r="C41" s="1"/>
      <c r="D41" s="1"/>
      <c r="E41" s="1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6"/>
      <c r="R41" s="282" t="str">
        <f>$R$6</f>
        <v>PROVA</v>
      </c>
      <c r="S41" s="283"/>
      <c r="T41" s="333" t="str">
        <f>IF($T$6="","",$T$6)</f>
        <v/>
      </c>
      <c r="U41" s="333">
        <f>$T$6</f>
        <v>0</v>
      </c>
      <c r="V41" s="333"/>
      <c r="W41" s="330"/>
      <c r="X41" s="333" t="str">
        <f>IF($X$6="","",$X$6)</f>
        <v/>
      </c>
      <c r="Y41" s="202" t="s">
        <v>3</v>
      </c>
      <c r="Z41" s="202"/>
      <c r="AA41" s="48"/>
      <c r="AB41" s="1"/>
      <c r="AC41" s="1"/>
      <c r="AD41" s="1"/>
      <c r="AE41" s="1"/>
      <c r="AF41" s="1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6"/>
      <c r="AR41" s="282" t="str">
        <f>$R$6</f>
        <v>PROVA</v>
      </c>
      <c r="AS41" s="283"/>
      <c r="AT41" s="333" t="str">
        <f>IF($T$6="","",$T$6)</f>
        <v/>
      </c>
      <c r="AU41" s="333">
        <f>$T$6</f>
        <v>0</v>
      </c>
      <c r="AV41" s="333"/>
      <c r="AW41" s="330"/>
      <c r="AX41" s="333" t="str">
        <f>IF($X$6="","",$X$6)</f>
        <v/>
      </c>
      <c r="AY41" s="202" t="s">
        <v>3</v>
      </c>
      <c r="AZ41" s="202"/>
      <c r="BA41" s="1"/>
      <c r="BB41" s="1"/>
      <c r="BC41" s="1"/>
      <c r="BD41" s="1"/>
      <c r="BE41" s="1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6"/>
      <c r="BR41" s="282" t="str">
        <f>$R$6</f>
        <v>PROVA</v>
      </c>
      <c r="BS41" s="283"/>
      <c r="BT41" s="333" t="str">
        <f>IF($T$6="","",$T$6)</f>
        <v/>
      </c>
      <c r="BU41" s="333">
        <f>$T$6</f>
        <v>0</v>
      </c>
      <c r="BV41" s="333"/>
      <c r="BW41" s="330"/>
      <c r="BX41" s="333" t="str">
        <f>IF($X$6="","",$X$6)</f>
        <v/>
      </c>
      <c r="BY41" s="202" t="s">
        <v>3</v>
      </c>
      <c r="BZ41" s="202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GX41" s="4" t="s">
        <v>192</v>
      </c>
      <c r="GY41" s="4" t="s">
        <v>184</v>
      </c>
      <c r="HB41" s="4">
        <v>24</v>
      </c>
      <c r="HC41" s="112" t="s">
        <v>148</v>
      </c>
      <c r="HD41" s="96" t="s">
        <v>116</v>
      </c>
      <c r="HE41" s="113">
        <v>0.4</v>
      </c>
      <c r="HF41" s="329"/>
    </row>
    <row r="42" spans="1:214" ht="33.75" customHeight="1">
      <c r="A42" s="1"/>
      <c r="B42" s="1"/>
      <c r="C42" s="1"/>
      <c r="D42" s="1"/>
      <c r="E42" s="1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6"/>
      <c r="R42" s="282" t="str">
        <f>$R$7</f>
        <v>CLDE</v>
      </c>
      <c r="S42" s="283"/>
      <c r="T42" s="333">
        <f>$T$7</f>
        <v>0</v>
      </c>
      <c r="U42" s="333">
        <f>$T$7</f>
        <v>0</v>
      </c>
      <c r="V42" s="333"/>
      <c r="W42" s="330"/>
      <c r="X42" s="333"/>
      <c r="Y42" s="133" t="s">
        <v>68</v>
      </c>
      <c r="Z42" s="136" t="str">
        <f>IF($Z$7="","",$Z$7)</f>
        <v/>
      </c>
      <c r="AA42" s="48"/>
      <c r="AB42" s="1"/>
      <c r="AC42" s="1"/>
      <c r="AD42" s="1"/>
      <c r="AE42" s="1"/>
      <c r="AF42" s="1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6"/>
      <c r="AR42" s="282" t="str">
        <f>$R$7</f>
        <v>CLDE</v>
      </c>
      <c r="AS42" s="283"/>
      <c r="AT42" s="333" t="str">
        <f>IF($T$7="","",$T$7)</f>
        <v/>
      </c>
      <c r="AU42" s="333">
        <f>$T$7</f>
        <v>0</v>
      </c>
      <c r="AV42" s="333"/>
      <c r="AW42" s="330"/>
      <c r="AX42" s="333"/>
      <c r="AY42" s="137" t="s">
        <v>68</v>
      </c>
      <c r="AZ42" s="136" t="str">
        <f>IF($Z$7="","",$Z$7)</f>
        <v/>
      </c>
      <c r="BA42" s="1"/>
      <c r="BB42" s="1"/>
      <c r="BC42" s="1"/>
      <c r="BD42" s="1"/>
      <c r="BE42" s="1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6"/>
      <c r="BR42" s="282" t="str">
        <f>$R$7</f>
        <v>CLDE</v>
      </c>
      <c r="BS42" s="283"/>
      <c r="BT42" s="333" t="str">
        <f>IF($T$7="","",$T$7)</f>
        <v/>
      </c>
      <c r="BU42" s="333">
        <f>$T$7</f>
        <v>0</v>
      </c>
      <c r="BV42" s="333"/>
      <c r="BW42" s="330"/>
      <c r="BX42" s="333"/>
      <c r="BY42" s="137" t="s">
        <v>68</v>
      </c>
      <c r="BZ42" s="136" t="str">
        <f>IF($Z$7="","",$Z$7)</f>
        <v/>
      </c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GX42" s="4" t="s">
        <v>171</v>
      </c>
      <c r="GY42" s="4" t="s">
        <v>181</v>
      </c>
      <c r="HB42" s="4">
        <v>25</v>
      </c>
      <c r="HC42" s="107" t="s">
        <v>149</v>
      </c>
      <c r="HD42" s="108" t="s">
        <v>32</v>
      </c>
      <c r="HE42" s="109">
        <v>0.5</v>
      </c>
      <c r="HF42" s="329">
        <f t="shared" ref="HF42" si="8">SUM(HE42:HE45)</f>
        <v>1.9000000000000001</v>
      </c>
    </row>
    <row r="43" spans="1:214" ht="33.75" customHeight="1">
      <c r="A43" s="1"/>
      <c r="B43" s="1"/>
      <c r="C43" s="231" t="s">
        <v>201</v>
      </c>
      <c r="D43" s="232"/>
      <c r="E43" s="188" t="s">
        <v>41</v>
      </c>
      <c r="F43" s="188"/>
      <c r="G43" s="188"/>
      <c r="H43" s="178">
        <f>$H$8</f>
        <v>0</v>
      </c>
      <c r="I43" s="179"/>
      <c r="J43" s="179"/>
      <c r="K43" s="180"/>
      <c r="L43" s="6"/>
      <c r="M43" s="6"/>
      <c r="N43" s="279" t="s">
        <v>42</v>
      </c>
      <c r="O43" s="279"/>
      <c r="P43" s="183">
        <f>$P$8</f>
        <v>0</v>
      </c>
      <c r="Q43" s="184"/>
      <c r="R43" s="282" t="str">
        <f>$R$8</f>
        <v>ESCOLA</v>
      </c>
      <c r="S43" s="283"/>
      <c r="T43" s="239" t="str">
        <f>IF($T$8="","",$T$8)</f>
        <v/>
      </c>
      <c r="U43" s="239">
        <f>$T$8</f>
        <v>0</v>
      </c>
      <c r="V43" s="239"/>
      <c r="W43" s="239"/>
      <c r="X43" s="239"/>
      <c r="Y43" s="106" t="s">
        <v>69</v>
      </c>
      <c r="Z43" s="136" t="str">
        <f>IF($Z$8="","",$Z$8)</f>
        <v/>
      </c>
      <c r="AA43" s="49"/>
      <c r="AB43" s="1"/>
      <c r="AC43" s="1"/>
      <c r="AD43" s="231" t="s">
        <v>201</v>
      </c>
      <c r="AE43" s="232"/>
      <c r="AF43" s="175" t="s">
        <v>41</v>
      </c>
      <c r="AG43" s="176"/>
      <c r="AH43" s="177"/>
      <c r="AI43" s="178">
        <f>$H$8</f>
        <v>0</v>
      </c>
      <c r="AJ43" s="179"/>
      <c r="AK43" s="179"/>
      <c r="AL43" s="180"/>
      <c r="AM43" s="6"/>
      <c r="AN43" s="181" t="s">
        <v>42</v>
      </c>
      <c r="AO43" s="182"/>
      <c r="AP43" s="183">
        <f>$P$8</f>
        <v>0</v>
      </c>
      <c r="AQ43" s="184"/>
      <c r="AR43" s="282" t="str">
        <f>$R$8</f>
        <v>ESCOLA</v>
      </c>
      <c r="AS43" s="283"/>
      <c r="AT43" s="239" t="str">
        <f>IF($T$8="","",$T$8)</f>
        <v/>
      </c>
      <c r="AU43" s="239">
        <f>$T$8</f>
        <v>0</v>
      </c>
      <c r="AV43" s="239"/>
      <c r="AW43" s="239"/>
      <c r="AX43" s="239"/>
      <c r="AY43" s="106" t="s">
        <v>69</v>
      </c>
      <c r="AZ43" s="136" t="str">
        <f>IF($Z$8="","",$Z$8)</f>
        <v/>
      </c>
      <c r="BA43" s="1"/>
      <c r="BB43" s="1"/>
      <c r="BC43" s="231" t="s">
        <v>201</v>
      </c>
      <c r="BD43" s="232"/>
      <c r="BE43" s="188" t="s">
        <v>41</v>
      </c>
      <c r="BF43" s="188"/>
      <c r="BG43" s="188"/>
      <c r="BH43" s="178">
        <f>$H$8</f>
        <v>0</v>
      </c>
      <c r="BI43" s="179"/>
      <c r="BJ43" s="179"/>
      <c r="BK43" s="180"/>
      <c r="BL43" s="6"/>
      <c r="BM43" s="6"/>
      <c r="BN43" s="279" t="s">
        <v>42</v>
      </c>
      <c r="BO43" s="279"/>
      <c r="BP43" s="183">
        <f>$P$8</f>
        <v>0</v>
      </c>
      <c r="BQ43" s="184"/>
      <c r="BR43" s="282" t="str">
        <f>$R$8</f>
        <v>ESCOLA</v>
      </c>
      <c r="BS43" s="283"/>
      <c r="BT43" s="239" t="str">
        <f>IF($T$8="","",$T$8)</f>
        <v/>
      </c>
      <c r="BU43" s="239">
        <f>$T$8</f>
        <v>0</v>
      </c>
      <c r="BV43" s="239"/>
      <c r="BW43" s="239"/>
      <c r="BX43" s="239"/>
      <c r="BY43" s="106" t="s">
        <v>69</v>
      </c>
      <c r="BZ43" s="136" t="str">
        <f>IF($Z$8="","",$Z$8)</f>
        <v/>
      </c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GX43" s="4" t="s">
        <v>195</v>
      </c>
      <c r="GY43" s="4" t="s">
        <v>193</v>
      </c>
      <c r="HB43" s="4">
        <v>26</v>
      </c>
      <c r="HC43" s="110" t="s">
        <v>150</v>
      </c>
      <c r="HD43" s="8" t="s">
        <v>115</v>
      </c>
      <c r="HE43" s="111">
        <v>0.7</v>
      </c>
      <c r="HF43" s="329"/>
    </row>
    <row r="44" spans="1:214" ht="10.5" customHeight="1">
      <c r="GY44" s="57"/>
      <c r="HB44" s="4">
        <v>27</v>
      </c>
      <c r="HC44" s="110" t="s">
        <v>151</v>
      </c>
      <c r="HD44" s="8" t="s">
        <v>113</v>
      </c>
      <c r="HE44" s="111">
        <v>0.4</v>
      </c>
      <c r="HF44" s="329"/>
    </row>
    <row r="45" spans="1:214" ht="27" customHeight="1" thickBot="1">
      <c r="A45" s="166" t="s">
        <v>53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7"/>
      <c r="O45" s="149" t="s">
        <v>211</v>
      </c>
      <c r="P45" s="150"/>
      <c r="Q45" s="150"/>
      <c r="R45" s="151"/>
      <c r="S45" s="163" t="s">
        <v>63</v>
      </c>
      <c r="T45" s="163"/>
      <c r="U45" s="163"/>
      <c r="V45" s="163"/>
      <c r="W45" s="149" t="s">
        <v>210</v>
      </c>
      <c r="X45" s="150"/>
      <c r="Y45" s="150"/>
      <c r="Z45" s="151"/>
      <c r="AB45" s="166" t="s">
        <v>53</v>
      </c>
      <c r="AC45" s="166"/>
      <c r="AD45" s="166"/>
      <c r="AE45" s="166"/>
      <c r="AF45" s="166"/>
      <c r="AG45" s="166"/>
      <c r="AH45" s="166"/>
      <c r="AI45" s="166"/>
      <c r="AJ45" s="166"/>
      <c r="AK45" s="166"/>
      <c r="AL45" s="167"/>
      <c r="AO45" s="149" t="s">
        <v>211</v>
      </c>
      <c r="AP45" s="150"/>
      <c r="AQ45" s="150"/>
      <c r="AR45" s="151"/>
      <c r="AS45" s="159" t="s">
        <v>62</v>
      </c>
      <c r="AT45" s="159"/>
      <c r="AU45" s="159"/>
      <c r="AV45" s="159"/>
      <c r="AW45" s="149" t="s">
        <v>210</v>
      </c>
      <c r="AX45" s="150"/>
      <c r="AY45" s="150"/>
      <c r="AZ45" s="151"/>
      <c r="BA45" s="166" t="s">
        <v>53</v>
      </c>
      <c r="BB45" s="166"/>
      <c r="BC45" s="166"/>
      <c r="BD45" s="166"/>
      <c r="BE45" s="166"/>
      <c r="BF45" s="166"/>
      <c r="BG45" s="166"/>
      <c r="BH45" s="166"/>
      <c r="BI45" s="166"/>
      <c r="BJ45" s="166"/>
      <c r="BK45" s="167"/>
      <c r="BO45" s="149" t="s">
        <v>211</v>
      </c>
      <c r="BP45" s="150"/>
      <c r="BQ45" s="150"/>
      <c r="BR45" s="151"/>
      <c r="BS45" s="155" t="s">
        <v>205</v>
      </c>
      <c r="BT45" s="155"/>
      <c r="BU45" s="155"/>
      <c r="BV45" s="155"/>
      <c r="BW45" s="149" t="s">
        <v>210</v>
      </c>
      <c r="BX45" s="150"/>
      <c r="BY45" s="150"/>
      <c r="BZ45" s="151"/>
      <c r="GY45" s="58"/>
      <c r="HB45" s="4">
        <v>28</v>
      </c>
      <c r="HC45" s="112" t="s">
        <v>152</v>
      </c>
      <c r="HD45" s="8" t="s">
        <v>111</v>
      </c>
      <c r="HE45" s="113">
        <v>0.3</v>
      </c>
      <c r="HF45" s="329"/>
    </row>
    <row r="46" spans="1:214" ht="27" customHeight="1" thickBot="1">
      <c r="A46" s="309" t="s">
        <v>25</v>
      </c>
      <c r="B46" s="192" t="str">
        <f>IF($Z$5=1,"Nível 1","")</f>
        <v/>
      </c>
      <c r="C46" s="189" t="str">
        <f>IF($Z$5=2,"Nível 2","")</f>
        <v/>
      </c>
      <c r="D46" s="189" t="str">
        <f>IF($Z$5=3,"Nível 3","")</f>
        <v/>
      </c>
      <c r="E46" s="240" t="s">
        <v>5</v>
      </c>
      <c r="F46" s="241"/>
      <c r="G46" s="101" t="s">
        <v>92</v>
      </c>
      <c r="H46" s="101" t="s">
        <v>6</v>
      </c>
      <c r="I46" s="101" t="s">
        <v>93</v>
      </c>
      <c r="J46" s="101" t="s">
        <v>94</v>
      </c>
      <c r="K46" s="101" t="s">
        <v>7</v>
      </c>
      <c r="L46" s="10"/>
      <c r="M46" s="10"/>
      <c r="O46" s="152"/>
      <c r="P46" s="153"/>
      <c r="Q46" s="153"/>
      <c r="R46" s="154"/>
      <c r="S46" s="164"/>
      <c r="T46" s="164"/>
      <c r="U46" s="164"/>
      <c r="V46" s="164"/>
      <c r="W46" s="152"/>
      <c r="X46" s="153"/>
      <c r="Y46" s="153"/>
      <c r="Z46" s="154"/>
      <c r="AA46" s="43"/>
      <c r="AB46" s="309" t="s">
        <v>25</v>
      </c>
      <c r="AC46" s="192" t="str">
        <f>IF($Z$5=1,"Nível 1","")</f>
        <v/>
      </c>
      <c r="AD46" s="189" t="str">
        <f>IF($Z$5=2,"Nível 2","")</f>
        <v/>
      </c>
      <c r="AE46" s="189" t="str">
        <f>IF($Z$5=3,"Nível 3","")</f>
        <v/>
      </c>
      <c r="AF46" s="240" t="s">
        <v>5</v>
      </c>
      <c r="AG46" s="241"/>
      <c r="AH46" s="101" t="s">
        <v>92</v>
      </c>
      <c r="AI46" s="101" t="s">
        <v>6</v>
      </c>
      <c r="AJ46" s="101" t="s">
        <v>93</v>
      </c>
      <c r="AK46" s="101" t="s">
        <v>94</v>
      </c>
      <c r="AL46" s="101" t="s">
        <v>7</v>
      </c>
      <c r="AM46" s="10"/>
      <c r="AO46" s="152"/>
      <c r="AP46" s="153"/>
      <c r="AQ46" s="153"/>
      <c r="AR46" s="154"/>
      <c r="AS46" s="160"/>
      <c r="AT46" s="160"/>
      <c r="AU46" s="160"/>
      <c r="AV46" s="160"/>
      <c r="AW46" s="152"/>
      <c r="AX46" s="153"/>
      <c r="AY46" s="153"/>
      <c r="AZ46" s="154"/>
      <c r="BA46" s="309" t="s">
        <v>25</v>
      </c>
      <c r="BB46" s="192" t="str">
        <f>IF($Z$5=1,"Nível 1","")</f>
        <v/>
      </c>
      <c r="BC46" s="189" t="str">
        <f>IF($Z$5=2,"Nível 2","")</f>
        <v/>
      </c>
      <c r="BD46" s="189" t="str">
        <f>IF($Z$5=3,"Nível 3","")</f>
        <v/>
      </c>
      <c r="BE46" s="240" t="s">
        <v>5</v>
      </c>
      <c r="BF46" s="241"/>
      <c r="BG46" s="141" t="s">
        <v>92</v>
      </c>
      <c r="BH46" s="141" t="s">
        <v>6</v>
      </c>
      <c r="BI46" s="141" t="s">
        <v>93</v>
      </c>
      <c r="BJ46" s="141" t="s">
        <v>94</v>
      </c>
      <c r="BK46" s="141" t="s">
        <v>7</v>
      </c>
      <c r="BL46" s="10"/>
      <c r="BM46" s="10"/>
      <c r="BO46" s="152"/>
      <c r="BP46" s="153"/>
      <c r="BQ46" s="153"/>
      <c r="BR46" s="154"/>
      <c r="BS46" s="156"/>
      <c r="BT46" s="156"/>
      <c r="BU46" s="156"/>
      <c r="BV46" s="156"/>
      <c r="BW46" s="152"/>
      <c r="BX46" s="153"/>
      <c r="BY46" s="153"/>
      <c r="BZ46" s="154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HB46" s="4">
        <v>29</v>
      </c>
      <c r="HC46" s="107" t="s">
        <v>153</v>
      </c>
      <c r="HD46" s="108" t="s">
        <v>111</v>
      </c>
      <c r="HE46" s="109">
        <v>0.3</v>
      </c>
      <c r="HF46" s="114">
        <f t="shared" ref="HF46" si="9">SUM(HE46:HE49)</f>
        <v>1.9</v>
      </c>
    </row>
    <row r="47" spans="1:214" ht="27" customHeight="1">
      <c r="A47" s="310"/>
      <c r="B47" s="194"/>
      <c r="C47" s="191"/>
      <c r="D47" s="191"/>
      <c r="E47" s="242"/>
      <c r="F47" s="243"/>
      <c r="G47" s="91">
        <v>2</v>
      </c>
      <c r="H47" s="91">
        <v>1.5</v>
      </c>
      <c r="I47" s="91">
        <v>1</v>
      </c>
      <c r="J47" s="91">
        <v>0.5</v>
      </c>
      <c r="K47" s="92">
        <v>0.25</v>
      </c>
      <c r="L47" s="13"/>
      <c r="M47" s="13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43"/>
      <c r="AB47" s="310"/>
      <c r="AC47" s="194"/>
      <c r="AD47" s="191"/>
      <c r="AE47" s="191"/>
      <c r="AF47" s="242"/>
      <c r="AG47" s="243"/>
      <c r="AH47" s="91">
        <v>2</v>
      </c>
      <c r="AI47" s="91">
        <v>1.5</v>
      </c>
      <c r="AJ47" s="91">
        <v>1</v>
      </c>
      <c r="AK47" s="91">
        <v>0.5</v>
      </c>
      <c r="AL47" s="92">
        <v>0.25</v>
      </c>
      <c r="AM47" s="13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310"/>
      <c r="BB47" s="194"/>
      <c r="BC47" s="191"/>
      <c r="BD47" s="191"/>
      <c r="BE47" s="242"/>
      <c r="BF47" s="243"/>
      <c r="BG47" s="91">
        <v>2</v>
      </c>
      <c r="BH47" s="91">
        <v>1.5</v>
      </c>
      <c r="BI47" s="91">
        <v>1</v>
      </c>
      <c r="BJ47" s="91">
        <v>0.5</v>
      </c>
      <c r="BK47" s="92">
        <v>0.25</v>
      </c>
      <c r="BL47" s="13"/>
      <c r="BM47" s="13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HB47" s="4">
        <v>30</v>
      </c>
      <c r="HC47" s="110" t="s">
        <v>154</v>
      </c>
      <c r="HD47" s="8" t="s">
        <v>32</v>
      </c>
      <c r="HE47" s="111">
        <v>0.5</v>
      </c>
      <c r="HF47" s="114"/>
    </row>
    <row r="48" spans="1:214" ht="27" customHeight="1">
      <c r="A48" s="310"/>
      <c r="B48" s="217" t="str">
        <f>IF($Z$5=1,$GO$6,"")</f>
        <v/>
      </c>
      <c r="C48" s="217" t="str">
        <f>IF($Z$5=2,$GO$11,"")</f>
        <v/>
      </c>
      <c r="D48" s="217" t="str">
        <f>IF($Z$5=3,$GO$13,"")</f>
        <v/>
      </c>
      <c r="E48" s="195" t="s">
        <v>8</v>
      </c>
      <c r="F48" s="195"/>
      <c r="G48" s="15"/>
      <c r="H48" s="15"/>
      <c r="I48" s="15"/>
      <c r="J48" s="15"/>
      <c r="K48" s="15"/>
      <c r="L48" s="16"/>
      <c r="M48" s="16"/>
      <c r="N48" s="268" t="s">
        <v>84</v>
      </c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70"/>
      <c r="AA48" s="50"/>
      <c r="AB48" s="310"/>
      <c r="AC48" s="217" t="str">
        <f>IF($Z$5=1,$GO$6,"")</f>
        <v/>
      </c>
      <c r="AD48" s="217" t="str">
        <f>IF($Z$5=2,$GO$11,"")</f>
        <v/>
      </c>
      <c r="AE48" s="217" t="str">
        <f>IF($Z$5=3,$GO$13,"")</f>
        <v/>
      </c>
      <c r="AF48" s="195" t="s">
        <v>8</v>
      </c>
      <c r="AG48" s="195"/>
      <c r="AH48" s="15"/>
      <c r="AI48" s="15"/>
      <c r="AJ48" s="15"/>
      <c r="AK48" s="15"/>
      <c r="AL48" s="15"/>
      <c r="AM48" s="16"/>
      <c r="AN48" s="268" t="s">
        <v>84</v>
      </c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70"/>
      <c r="BA48" s="310"/>
      <c r="BB48" s="217" t="str">
        <f>IF($Z$5=1,$GO$6,"")</f>
        <v/>
      </c>
      <c r="BC48" s="217" t="str">
        <f>IF($Z$5=2,$GO$11,"")</f>
        <v/>
      </c>
      <c r="BD48" s="217" t="str">
        <f>IF($Z$5=3,$GO$13,"")</f>
        <v/>
      </c>
      <c r="BE48" s="195" t="s">
        <v>8</v>
      </c>
      <c r="BF48" s="195"/>
      <c r="BG48" s="15"/>
      <c r="BH48" s="15"/>
      <c r="BI48" s="15"/>
      <c r="BJ48" s="15"/>
      <c r="BK48" s="15"/>
      <c r="BL48" s="16"/>
      <c r="BM48" s="16"/>
      <c r="BN48" s="268" t="s">
        <v>84</v>
      </c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70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HB48" s="4">
        <v>31</v>
      </c>
      <c r="HC48" s="110" t="s">
        <v>155</v>
      </c>
      <c r="HD48" s="8" t="s">
        <v>115</v>
      </c>
      <c r="HE48" s="111">
        <v>0.7</v>
      </c>
      <c r="HF48" s="114"/>
    </row>
    <row r="49" spans="1:214" ht="27" customHeight="1" thickBot="1">
      <c r="A49" s="310"/>
      <c r="B49" s="218"/>
      <c r="C49" s="218"/>
      <c r="D49" s="218"/>
      <c r="E49" s="195" t="s">
        <v>9</v>
      </c>
      <c r="F49" s="195"/>
      <c r="G49" s="15"/>
      <c r="H49" s="15"/>
      <c r="I49" s="15"/>
      <c r="J49" s="15"/>
      <c r="K49" s="15"/>
      <c r="L49" s="16"/>
      <c r="M49" s="16"/>
      <c r="N49" s="70"/>
      <c r="O49" s="71"/>
      <c r="P49" s="71"/>
      <c r="Q49" s="71"/>
      <c r="R49" s="71"/>
      <c r="S49" s="72"/>
      <c r="T49" s="240" t="s">
        <v>5</v>
      </c>
      <c r="U49" s="241"/>
      <c r="V49" s="9" t="s">
        <v>92</v>
      </c>
      <c r="W49" s="9" t="s">
        <v>6</v>
      </c>
      <c r="X49" s="9" t="s">
        <v>93</v>
      </c>
      <c r="Y49" s="9" t="s">
        <v>94</v>
      </c>
      <c r="Z49" s="9" t="s">
        <v>7</v>
      </c>
      <c r="AA49" s="44"/>
      <c r="AB49" s="310"/>
      <c r="AC49" s="218"/>
      <c r="AD49" s="218"/>
      <c r="AE49" s="218"/>
      <c r="AF49" s="195" t="s">
        <v>9</v>
      </c>
      <c r="AG49" s="195"/>
      <c r="AH49" s="15"/>
      <c r="AI49" s="15"/>
      <c r="AJ49" s="15"/>
      <c r="AK49" s="15"/>
      <c r="AL49" s="15"/>
      <c r="AM49" s="16"/>
      <c r="AN49" s="70"/>
      <c r="AO49" s="71"/>
      <c r="AP49" s="71"/>
      <c r="AQ49" s="71"/>
      <c r="AR49" s="71"/>
      <c r="AS49" s="72"/>
      <c r="AT49" s="240" t="s">
        <v>5</v>
      </c>
      <c r="AU49" s="241"/>
      <c r="AV49" s="9" t="s">
        <v>92</v>
      </c>
      <c r="AW49" s="9" t="s">
        <v>6</v>
      </c>
      <c r="AX49" s="9" t="s">
        <v>93</v>
      </c>
      <c r="AY49" s="9" t="s">
        <v>94</v>
      </c>
      <c r="AZ49" s="9" t="s">
        <v>7</v>
      </c>
      <c r="BA49" s="310"/>
      <c r="BB49" s="218"/>
      <c r="BC49" s="218"/>
      <c r="BD49" s="218"/>
      <c r="BE49" s="195" t="s">
        <v>9</v>
      </c>
      <c r="BF49" s="195"/>
      <c r="BG49" s="15"/>
      <c r="BH49" s="15"/>
      <c r="BI49" s="15"/>
      <c r="BJ49" s="15"/>
      <c r="BK49" s="15"/>
      <c r="BL49" s="16"/>
      <c r="BM49" s="16"/>
      <c r="BN49" s="70"/>
      <c r="BO49" s="71"/>
      <c r="BP49" s="71"/>
      <c r="BQ49" s="71"/>
      <c r="BR49" s="71"/>
      <c r="BS49" s="72"/>
      <c r="BT49" s="240" t="s">
        <v>5</v>
      </c>
      <c r="BU49" s="241"/>
      <c r="BV49" s="9" t="s">
        <v>92</v>
      </c>
      <c r="BW49" s="9" t="s">
        <v>6</v>
      </c>
      <c r="BX49" s="9" t="s">
        <v>93</v>
      </c>
      <c r="BY49" s="9" t="s">
        <v>94</v>
      </c>
      <c r="BZ49" s="9" t="s">
        <v>7</v>
      </c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HB49" s="4">
        <v>32</v>
      </c>
      <c r="HC49" s="112" t="s">
        <v>156</v>
      </c>
      <c r="HD49" s="96" t="s">
        <v>113</v>
      </c>
      <c r="HE49" s="113">
        <v>0.4</v>
      </c>
      <c r="HF49" s="114"/>
    </row>
    <row r="50" spans="1:214" ht="27" customHeight="1">
      <c r="A50" s="310"/>
      <c r="B50" s="218"/>
      <c r="C50" s="218"/>
      <c r="D50" s="218"/>
      <c r="E50" s="266" t="s">
        <v>40</v>
      </c>
      <c r="F50" s="265"/>
      <c r="G50" s="15"/>
      <c r="H50" s="15"/>
      <c r="I50" s="15"/>
      <c r="J50" s="15"/>
      <c r="K50" s="15"/>
      <c r="L50" s="16"/>
      <c r="M50" s="16"/>
      <c r="N50" s="73"/>
      <c r="O50" s="74"/>
      <c r="P50" s="74"/>
      <c r="Q50" s="74"/>
      <c r="R50" s="74"/>
      <c r="S50" s="75"/>
      <c r="T50" s="242"/>
      <c r="U50" s="243"/>
      <c r="V50" s="12">
        <v>2</v>
      </c>
      <c r="W50" s="12">
        <v>1.5</v>
      </c>
      <c r="X50" s="12">
        <v>1</v>
      </c>
      <c r="Y50" s="12">
        <v>0.5</v>
      </c>
      <c r="Z50" s="65">
        <v>0.25</v>
      </c>
      <c r="AA50" s="45"/>
      <c r="AB50" s="310"/>
      <c r="AC50" s="218"/>
      <c r="AD50" s="218"/>
      <c r="AE50" s="218"/>
      <c r="AF50" s="266" t="s">
        <v>40</v>
      </c>
      <c r="AG50" s="265"/>
      <c r="AH50" s="15"/>
      <c r="AI50" s="15"/>
      <c r="AJ50" s="15"/>
      <c r="AK50" s="15"/>
      <c r="AL50" s="15"/>
      <c r="AM50" s="16"/>
      <c r="AN50" s="73"/>
      <c r="AO50" s="74"/>
      <c r="AP50" s="74"/>
      <c r="AQ50" s="74"/>
      <c r="AR50" s="74"/>
      <c r="AS50" s="75"/>
      <c r="AT50" s="242"/>
      <c r="AU50" s="243"/>
      <c r="AV50" s="12">
        <v>2</v>
      </c>
      <c r="AW50" s="12">
        <v>1.5</v>
      </c>
      <c r="AX50" s="12">
        <v>1</v>
      </c>
      <c r="AY50" s="12">
        <v>0.5</v>
      </c>
      <c r="AZ50" s="65">
        <v>0.25</v>
      </c>
      <c r="BA50" s="310"/>
      <c r="BB50" s="218"/>
      <c r="BC50" s="218"/>
      <c r="BD50" s="218"/>
      <c r="BE50" s="266" t="s">
        <v>40</v>
      </c>
      <c r="BF50" s="265"/>
      <c r="BG50" s="15"/>
      <c r="BH50" s="15"/>
      <c r="BI50" s="15"/>
      <c r="BJ50" s="15"/>
      <c r="BK50" s="15"/>
      <c r="BL50" s="16"/>
      <c r="BM50" s="16"/>
      <c r="BN50" s="73"/>
      <c r="BO50" s="74"/>
      <c r="BP50" s="74"/>
      <c r="BQ50" s="74"/>
      <c r="BR50" s="74"/>
      <c r="BS50" s="75"/>
      <c r="BT50" s="242"/>
      <c r="BU50" s="243"/>
      <c r="BV50" s="12">
        <v>2</v>
      </c>
      <c r="BW50" s="12">
        <v>1.5</v>
      </c>
      <c r="BX50" s="12">
        <v>1</v>
      </c>
      <c r="BY50" s="12">
        <v>0.5</v>
      </c>
      <c r="BZ50" s="65">
        <v>0.25</v>
      </c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HB50" s="4">
        <v>33</v>
      </c>
      <c r="HC50" s="107" t="s">
        <v>157</v>
      </c>
      <c r="HD50" s="108" t="s">
        <v>110</v>
      </c>
      <c r="HE50" s="109">
        <v>0.6</v>
      </c>
      <c r="HF50" s="114">
        <f t="shared" ref="HF50" si="10">SUM(HE50:HE53)</f>
        <v>2</v>
      </c>
    </row>
    <row r="51" spans="1:214" ht="27" customHeight="1">
      <c r="A51" s="310"/>
      <c r="B51" s="218"/>
      <c r="C51" s="218"/>
      <c r="D51" s="218"/>
      <c r="E51" s="251" t="s">
        <v>10</v>
      </c>
      <c r="F51" s="252"/>
      <c r="G51" s="103"/>
      <c r="H51" s="103"/>
      <c r="I51" s="103"/>
      <c r="J51" s="103"/>
      <c r="K51" s="103"/>
      <c r="L51" s="7"/>
      <c r="M51" s="7"/>
      <c r="N51" s="260" t="str">
        <f>IF($Z$5=1,"Nível 1","")</f>
        <v/>
      </c>
      <c r="O51" s="233" t="str">
        <f>IF($O$17=0,"",$O$17)</f>
        <v/>
      </c>
      <c r="P51" s="234"/>
      <c r="Q51" s="234"/>
      <c r="R51" s="235"/>
      <c r="S51" s="116" t="str">
        <f>IF($S$17=0,"",$S$17)</f>
        <v/>
      </c>
      <c r="T51" s="200" t="str">
        <f>IF($N$17="","","Entensão dos pés")</f>
        <v/>
      </c>
      <c r="U51" s="201"/>
      <c r="V51" s="23"/>
      <c r="W51" s="23"/>
      <c r="X51" s="23"/>
      <c r="Y51" s="23"/>
      <c r="Z51" s="23"/>
      <c r="AA51" s="46"/>
      <c r="AB51" s="310"/>
      <c r="AC51" s="218"/>
      <c r="AD51" s="218"/>
      <c r="AE51" s="218"/>
      <c r="AF51" s="251" t="s">
        <v>10</v>
      </c>
      <c r="AG51" s="252"/>
      <c r="AH51" s="103"/>
      <c r="AI51" s="103"/>
      <c r="AJ51" s="103"/>
      <c r="AK51" s="103"/>
      <c r="AL51" s="103"/>
      <c r="AM51" s="7"/>
      <c r="AN51" s="260" t="str">
        <f>IF($Z$5=1,"Nível 1","")</f>
        <v/>
      </c>
      <c r="AO51" s="233" t="str">
        <f>IF($O$17=0,"",$O$17)</f>
        <v/>
      </c>
      <c r="AP51" s="234"/>
      <c r="AQ51" s="234"/>
      <c r="AR51" s="235"/>
      <c r="AS51" s="116" t="str">
        <f>IF($S$17=0,"",$S$17)</f>
        <v/>
      </c>
      <c r="AT51" s="200" t="str">
        <f>IF($N$17="","","Entensão dos pés")</f>
        <v/>
      </c>
      <c r="AU51" s="201"/>
      <c r="AV51" s="23"/>
      <c r="AW51" s="23"/>
      <c r="AX51" s="23"/>
      <c r="AY51" s="23"/>
      <c r="AZ51" s="23"/>
      <c r="BA51" s="310"/>
      <c r="BB51" s="218"/>
      <c r="BC51" s="218"/>
      <c r="BD51" s="218"/>
      <c r="BE51" s="251" t="s">
        <v>10</v>
      </c>
      <c r="BF51" s="252"/>
      <c r="BG51" s="139"/>
      <c r="BH51" s="139"/>
      <c r="BI51" s="139"/>
      <c r="BJ51" s="139"/>
      <c r="BK51" s="139"/>
      <c r="BL51" s="7"/>
      <c r="BM51" s="7"/>
      <c r="BN51" s="260" t="str">
        <f>IF($Z$5=1,"Nível 1","")</f>
        <v/>
      </c>
      <c r="BO51" s="233" t="str">
        <f>IF($O$17=0,"",$O$17)</f>
        <v/>
      </c>
      <c r="BP51" s="234"/>
      <c r="BQ51" s="234"/>
      <c r="BR51" s="235"/>
      <c r="BS51" s="116" t="str">
        <f>IF($S$17=0,"",$S$17)</f>
        <v/>
      </c>
      <c r="BT51" s="200" t="str">
        <f>IF($N$17="","","Entensão dos pés")</f>
        <v/>
      </c>
      <c r="BU51" s="201"/>
      <c r="BV51" s="23"/>
      <c r="BW51" s="23"/>
      <c r="BX51" s="23"/>
      <c r="BY51" s="23"/>
      <c r="BZ51" s="23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HB51" s="4">
        <v>34</v>
      </c>
      <c r="HC51" s="110" t="s">
        <v>158</v>
      </c>
      <c r="HD51" s="8" t="s">
        <v>111</v>
      </c>
      <c r="HE51" s="111">
        <v>0.3</v>
      </c>
      <c r="HF51" s="114"/>
    </row>
    <row r="52" spans="1:214" ht="27" customHeight="1">
      <c r="A52" s="310"/>
      <c r="B52" s="218"/>
      <c r="C52" s="218"/>
      <c r="D52" s="218"/>
      <c r="E52" s="251" t="s">
        <v>96</v>
      </c>
      <c r="F52" s="252"/>
      <c r="G52" s="103"/>
      <c r="H52" s="103"/>
      <c r="I52" s="103"/>
      <c r="J52" s="103"/>
      <c r="K52" s="103"/>
      <c r="L52" s="7"/>
      <c r="M52" s="7"/>
      <c r="N52" s="261"/>
      <c r="O52" s="236"/>
      <c r="P52" s="237"/>
      <c r="Q52" s="237"/>
      <c r="R52" s="238"/>
      <c r="S52" s="117" t="str">
        <f>IF($S$18=0,"",$S$18)</f>
        <v/>
      </c>
      <c r="T52" s="200" t="str">
        <f>IF($N$17="","","Alinha.  segmentos")</f>
        <v/>
      </c>
      <c r="U52" s="201"/>
      <c r="V52" s="23"/>
      <c r="W52" s="23"/>
      <c r="X52" s="23"/>
      <c r="Y52" s="23"/>
      <c r="Z52" s="23"/>
      <c r="AA52" s="46"/>
      <c r="AB52" s="310"/>
      <c r="AC52" s="218"/>
      <c r="AD52" s="218"/>
      <c r="AE52" s="218"/>
      <c r="AF52" s="251" t="s">
        <v>96</v>
      </c>
      <c r="AG52" s="252"/>
      <c r="AH52" s="103"/>
      <c r="AI52" s="103"/>
      <c r="AJ52" s="103"/>
      <c r="AK52" s="103"/>
      <c r="AL52" s="103"/>
      <c r="AM52" s="7"/>
      <c r="AN52" s="261"/>
      <c r="AO52" s="236"/>
      <c r="AP52" s="237"/>
      <c r="AQ52" s="237"/>
      <c r="AR52" s="238"/>
      <c r="AS52" s="117" t="str">
        <f>IF($S$18=0,"",$S$18)</f>
        <v/>
      </c>
      <c r="AT52" s="200" t="str">
        <f>IF($N$17="","","Alinha.  segmentos")</f>
        <v/>
      </c>
      <c r="AU52" s="201"/>
      <c r="AV52" s="23"/>
      <c r="AW52" s="23"/>
      <c r="AX52" s="23"/>
      <c r="AY52" s="23"/>
      <c r="AZ52" s="23"/>
      <c r="BA52" s="310"/>
      <c r="BB52" s="218"/>
      <c r="BC52" s="218"/>
      <c r="BD52" s="218"/>
      <c r="BE52" s="251" t="s">
        <v>96</v>
      </c>
      <c r="BF52" s="252"/>
      <c r="BG52" s="139"/>
      <c r="BH52" s="139"/>
      <c r="BI52" s="139"/>
      <c r="BJ52" s="139"/>
      <c r="BK52" s="139"/>
      <c r="BL52" s="7"/>
      <c r="BM52" s="7"/>
      <c r="BN52" s="261"/>
      <c r="BO52" s="236"/>
      <c r="BP52" s="237"/>
      <c r="BQ52" s="237"/>
      <c r="BR52" s="238"/>
      <c r="BS52" s="117" t="str">
        <f>IF($S$18=0,"",$S$18)</f>
        <v/>
      </c>
      <c r="BT52" s="200" t="str">
        <f>IF($N$17="","","Alinha.  segmentos")</f>
        <v/>
      </c>
      <c r="BU52" s="201"/>
      <c r="BV52" s="23"/>
      <c r="BW52" s="23"/>
      <c r="BX52" s="23"/>
      <c r="BY52" s="23"/>
      <c r="BZ52" s="23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HB52" s="4">
        <v>35</v>
      </c>
      <c r="HC52" s="110" t="s">
        <v>159</v>
      </c>
      <c r="HD52" s="8" t="s">
        <v>115</v>
      </c>
      <c r="HE52" s="111">
        <v>0.7</v>
      </c>
      <c r="HF52" s="114"/>
    </row>
    <row r="53" spans="1:214" ht="27" customHeight="1" thickBot="1">
      <c r="A53" s="311"/>
      <c r="B53" s="219"/>
      <c r="C53" s="219"/>
      <c r="D53" s="219"/>
      <c r="E53" s="271" t="s">
        <v>11</v>
      </c>
      <c r="F53" s="271"/>
      <c r="G53" s="244"/>
      <c r="H53" s="245"/>
      <c r="I53" s="245"/>
      <c r="J53" s="245"/>
      <c r="K53" s="246"/>
      <c r="L53" s="19"/>
      <c r="M53" s="19"/>
      <c r="N53" s="261"/>
      <c r="O53" s="102">
        <v>1</v>
      </c>
      <c r="P53" s="247" t="str">
        <f>IF($P$19=0,"",$P$19)</f>
        <v/>
      </c>
      <c r="Q53" s="248"/>
      <c r="R53" s="249"/>
      <c r="S53" s="115" t="str">
        <f>IF($S$19=0,"",$S$19)</f>
        <v/>
      </c>
      <c r="T53" s="200" t="str">
        <f>IF($N$17="","","Definição de ângulos")</f>
        <v/>
      </c>
      <c r="U53" s="201"/>
      <c r="V53" s="23"/>
      <c r="W53" s="23"/>
      <c r="X53" s="23"/>
      <c r="Y53" s="23"/>
      <c r="Z53" s="23"/>
      <c r="AA53" s="46"/>
      <c r="AB53" s="311"/>
      <c r="AC53" s="219"/>
      <c r="AD53" s="219"/>
      <c r="AE53" s="219"/>
      <c r="AF53" s="271" t="s">
        <v>11</v>
      </c>
      <c r="AG53" s="271"/>
      <c r="AH53" s="250"/>
      <c r="AI53" s="250"/>
      <c r="AJ53" s="250"/>
      <c r="AK53" s="250"/>
      <c r="AL53" s="250"/>
      <c r="AM53" s="19"/>
      <c r="AN53" s="261"/>
      <c r="AO53" s="104">
        <v>1</v>
      </c>
      <c r="AP53" s="247" t="str">
        <f>IF($P$19=0,"",$P$19)</f>
        <v/>
      </c>
      <c r="AQ53" s="248"/>
      <c r="AR53" s="249"/>
      <c r="AS53" s="115" t="str">
        <f>IF($S$19=0,"",$S$19)</f>
        <v/>
      </c>
      <c r="AT53" s="200" t="str">
        <f>IF($N$17="","","Definição de ângulos")</f>
        <v/>
      </c>
      <c r="AU53" s="201"/>
      <c r="AV53" s="23"/>
      <c r="AW53" s="23"/>
      <c r="AX53" s="23"/>
      <c r="AY53" s="23"/>
      <c r="AZ53" s="23"/>
      <c r="BA53" s="311"/>
      <c r="BB53" s="219"/>
      <c r="BC53" s="219"/>
      <c r="BD53" s="219"/>
      <c r="BE53" s="271" t="s">
        <v>11</v>
      </c>
      <c r="BF53" s="271"/>
      <c r="BG53" s="244"/>
      <c r="BH53" s="245"/>
      <c r="BI53" s="245"/>
      <c r="BJ53" s="245"/>
      <c r="BK53" s="246"/>
      <c r="BL53" s="19"/>
      <c r="BM53" s="19"/>
      <c r="BN53" s="261"/>
      <c r="BO53" s="140">
        <v>1</v>
      </c>
      <c r="BP53" s="247" t="str">
        <f>IF($P$19=0,"",$P$19)</f>
        <v/>
      </c>
      <c r="BQ53" s="248"/>
      <c r="BR53" s="249"/>
      <c r="BS53" s="138" t="str">
        <f>IF($S$19=0,"",$S$19)</f>
        <v/>
      </c>
      <c r="BT53" s="200" t="str">
        <f>IF($N$17="","","Definição de ângulos")</f>
        <v/>
      </c>
      <c r="BU53" s="201"/>
      <c r="BV53" s="23"/>
      <c r="BW53" s="23"/>
      <c r="BX53" s="23"/>
      <c r="BY53" s="23"/>
      <c r="BZ53" s="23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HB53" s="4">
        <v>36</v>
      </c>
      <c r="HC53" s="112" t="s">
        <v>160</v>
      </c>
      <c r="HD53" s="96" t="s">
        <v>116</v>
      </c>
      <c r="HE53" s="113">
        <v>0.4</v>
      </c>
      <c r="HF53" s="114"/>
    </row>
    <row r="54" spans="1:214" ht="27" customHeight="1">
      <c r="A54" s="132"/>
      <c r="N54" s="261"/>
      <c r="O54" s="102">
        <v>2</v>
      </c>
      <c r="P54" s="247" t="str">
        <f>IF($P$20=0,"",$P$20)</f>
        <v/>
      </c>
      <c r="Q54" s="248"/>
      <c r="R54" s="249"/>
      <c r="S54" s="115" t="str">
        <f>IF($S$20=0,"",$S$20)</f>
        <v/>
      </c>
      <c r="T54" s="200" t="str">
        <f>IF($N$17="","","Ritmo do exercício")</f>
        <v/>
      </c>
      <c r="U54" s="201"/>
      <c r="V54" s="21"/>
      <c r="W54" s="21"/>
      <c r="X54" s="21"/>
      <c r="Y54" s="21"/>
      <c r="Z54" s="21"/>
      <c r="AB54" s="132"/>
      <c r="AN54" s="261"/>
      <c r="AO54" s="104">
        <v>2</v>
      </c>
      <c r="AP54" s="247" t="str">
        <f>IF($P$20=0,"",$P$20)</f>
        <v/>
      </c>
      <c r="AQ54" s="248"/>
      <c r="AR54" s="249"/>
      <c r="AS54" s="115" t="str">
        <f>IF($S$20=0,"",$S$20)</f>
        <v/>
      </c>
      <c r="AT54" s="200" t="str">
        <f>IF($N$17="","","Ritmo do exercício")</f>
        <v/>
      </c>
      <c r="AU54" s="201"/>
      <c r="AV54" s="21"/>
      <c r="AW54" s="21"/>
      <c r="AX54" s="21"/>
      <c r="AY54" s="21"/>
      <c r="AZ54" s="21"/>
      <c r="BA54" s="132"/>
      <c r="BN54" s="261"/>
      <c r="BO54" s="140">
        <v>2</v>
      </c>
      <c r="BP54" s="247" t="str">
        <f>IF($P$20=0,"",$P$20)</f>
        <v/>
      </c>
      <c r="BQ54" s="248"/>
      <c r="BR54" s="249"/>
      <c r="BS54" s="138" t="str">
        <f>IF($S$20=0,"",$S$20)</f>
        <v/>
      </c>
      <c r="BT54" s="200" t="str">
        <f>IF($N$17="","","Ritmo do exercício")</f>
        <v/>
      </c>
      <c r="BU54" s="201"/>
      <c r="BV54" s="21"/>
      <c r="BW54" s="21"/>
      <c r="BX54" s="21"/>
      <c r="BY54" s="21"/>
      <c r="BZ54" s="21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HB54" s="4">
        <v>37</v>
      </c>
      <c r="HC54" s="107" t="s">
        <v>161</v>
      </c>
      <c r="HD54" s="108" t="s">
        <v>110</v>
      </c>
      <c r="HE54" s="109">
        <v>0.6</v>
      </c>
      <c r="HF54" s="329">
        <f t="shared" ref="HF54" si="11">SUM(HE54:HE57)</f>
        <v>2.0999999999999996</v>
      </c>
    </row>
    <row r="55" spans="1:214" ht="27" customHeight="1">
      <c r="A55" s="309" t="s">
        <v>26</v>
      </c>
      <c r="B55" s="192" t="str">
        <f>IF($Z$5=1,"Nível 1","")</f>
        <v/>
      </c>
      <c r="C55" s="189" t="str">
        <f>IF($Z$5=2,"Nível 2","")</f>
        <v/>
      </c>
      <c r="D55" s="189" t="str">
        <f>IF($Z$5=3,"Nível 3","")</f>
        <v/>
      </c>
      <c r="E55" s="240" t="s">
        <v>5</v>
      </c>
      <c r="F55" s="241"/>
      <c r="G55" s="101" t="s">
        <v>92</v>
      </c>
      <c r="H55" s="101" t="s">
        <v>6</v>
      </c>
      <c r="I55" s="101" t="s">
        <v>93</v>
      </c>
      <c r="J55" s="101" t="s">
        <v>94</v>
      </c>
      <c r="K55" s="101" t="s">
        <v>7</v>
      </c>
      <c r="N55" s="261"/>
      <c r="O55" s="102">
        <v>3</v>
      </c>
      <c r="P55" s="247" t="str">
        <f>IF($P$21=0,"",$P$21)</f>
        <v/>
      </c>
      <c r="Q55" s="248"/>
      <c r="R55" s="249"/>
      <c r="S55" s="115" t="str">
        <f>IF($S$21=0,"",$S$21)</f>
        <v/>
      </c>
      <c r="T55" s="200" t="str">
        <f>IF($N$17="","","Receção")</f>
        <v/>
      </c>
      <c r="U55" s="201"/>
      <c r="V55" s="21"/>
      <c r="W55" s="21"/>
      <c r="X55" s="21"/>
      <c r="Y55" s="21"/>
      <c r="Z55" s="21"/>
      <c r="AA55" s="38"/>
      <c r="AB55" s="309" t="s">
        <v>26</v>
      </c>
      <c r="AC55" s="192" t="str">
        <f>IF($Z$5=1,"Nível 1","")</f>
        <v/>
      </c>
      <c r="AD55" s="189" t="str">
        <f>IF($Z$5=2,"Nível 2","")</f>
        <v/>
      </c>
      <c r="AE55" s="189" t="str">
        <f>IF($Z$5=3,"Nível 3","")</f>
        <v/>
      </c>
      <c r="AF55" s="240" t="s">
        <v>5</v>
      </c>
      <c r="AG55" s="241"/>
      <c r="AH55" s="101" t="s">
        <v>92</v>
      </c>
      <c r="AI55" s="101" t="s">
        <v>6</v>
      </c>
      <c r="AJ55" s="101" t="s">
        <v>93</v>
      </c>
      <c r="AK55" s="101" t="s">
        <v>94</v>
      </c>
      <c r="AL55" s="101" t="s">
        <v>7</v>
      </c>
      <c r="AN55" s="261"/>
      <c r="AO55" s="104">
        <v>3</v>
      </c>
      <c r="AP55" s="247" t="str">
        <f>IF($P$21=0,"",$P$21)</f>
        <v/>
      </c>
      <c r="AQ55" s="248"/>
      <c r="AR55" s="249"/>
      <c r="AS55" s="115" t="str">
        <f>IF($S$21=0,"",$S$21)</f>
        <v/>
      </c>
      <c r="AT55" s="200" t="str">
        <f>IF($N$17="","","Receção")</f>
        <v/>
      </c>
      <c r="AU55" s="201"/>
      <c r="AV55" s="21"/>
      <c r="AW55" s="21"/>
      <c r="AX55" s="21"/>
      <c r="AY55" s="21"/>
      <c r="AZ55" s="21"/>
      <c r="BA55" s="309" t="s">
        <v>26</v>
      </c>
      <c r="BB55" s="192" t="str">
        <f>IF($Z$5=1,"Nível 1","")</f>
        <v/>
      </c>
      <c r="BC55" s="189" t="str">
        <f>IF($Z$5=2,"Nível 2","")</f>
        <v/>
      </c>
      <c r="BD55" s="189" t="str">
        <f>IF($Z$5=3,"Nível 3","")</f>
        <v/>
      </c>
      <c r="BE55" s="240" t="s">
        <v>5</v>
      </c>
      <c r="BF55" s="241"/>
      <c r="BG55" s="141" t="s">
        <v>92</v>
      </c>
      <c r="BH55" s="141" t="s">
        <v>6</v>
      </c>
      <c r="BI55" s="141" t="s">
        <v>93</v>
      </c>
      <c r="BJ55" s="141" t="s">
        <v>94</v>
      </c>
      <c r="BK55" s="141" t="s">
        <v>7</v>
      </c>
      <c r="BN55" s="261"/>
      <c r="BO55" s="140">
        <v>3</v>
      </c>
      <c r="BP55" s="247" t="str">
        <f>IF($P$21=0,"",$P$21)</f>
        <v/>
      </c>
      <c r="BQ55" s="248"/>
      <c r="BR55" s="249"/>
      <c r="BS55" s="138" t="str">
        <f>IF($S$21=0,"",$S$21)</f>
        <v/>
      </c>
      <c r="BT55" s="200" t="str">
        <f>IF($N$17="","","Receção")</f>
        <v/>
      </c>
      <c r="BU55" s="201"/>
      <c r="BV55" s="21"/>
      <c r="BW55" s="21"/>
      <c r="BX55" s="21"/>
      <c r="BY55" s="21"/>
      <c r="BZ55" s="21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HB55" s="4">
        <v>38</v>
      </c>
      <c r="HC55" s="110" t="s">
        <v>162</v>
      </c>
      <c r="HD55" s="8" t="s">
        <v>111</v>
      </c>
      <c r="HE55" s="111">
        <v>0.3</v>
      </c>
      <c r="HF55" s="329"/>
    </row>
    <row r="56" spans="1:214" ht="27" customHeight="1">
      <c r="A56" s="310"/>
      <c r="B56" s="194"/>
      <c r="C56" s="191"/>
      <c r="D56" s="191"/>
      <c r="E56" s="242"/>
      <c r="F56" s="243"/>
      <c r="G56" s="91">
        <v>2</v>
      </c>
      <c r="H56" s="91">
        <v>1.5</v>
      </c>
      <c r="I56" s="91">
        <v>1</v>
      </c>
      <c r="J56" s="91">
        <v>0.5</v>
      </c>
      <c r="K56" s="92">
        <v>0.25</v>
      </c>
      <c r="L56" s="7"/>
      <c r="M56" s="7"/>
      <c r="N56" s="262"/>
      <c r="O56" s="102">
        <v>4</v>
      </c>
      <c r="P56" s="247" t="str">
        <f>IF($P$22=0,"",$P$22)</f>
        <v/>
      </c>
      <c r="Q56" s="248"/>
      <c r="R56" s="249"/>
      <c r="S56" s="115" t="str">
        <f>IF($S$22=0,"",$S$22)</f>
        <v/>
      </c>
      <c r="T56" s="212" t="str">
        <f>IF($N$17="","","Total")</f>
        <v/>
      </c>
      <c r="U56" s="213"/>
      <c r="V56" s="214"/>
      <c r="W56" s="215"/>
      <c r="X56" s="215"/>
      <c r="Y56" s="215"/>
      <c r="Z56" s="216"/>
      <c r="AA56" s="19"/>
      <c r="AB56" s="310"/>
      <c r="AC56" s="194"/>
      <c r="AD56" s="191"/>
      <c r="AE56" s="191"/>
      <c r="AF56" s="242"/>
      <c r="AG56" s="243"/>
      <c r="AH56" s="91">
        <v>2</v>
      </c>
      <c r="AI56" s="91">
        <v>1.5</v>
      </c>
      <c r="AJ56" s="91">
        <v>1</v>
      </c>
      <c r="AK56" s="91">
        <v>0.5</v>
      </c>
      <c r="AL56" s="92">
        <v>0.25</v>
      </c>
      <c r="AM56" s="7"/>
      <c r="AN56" s="262"/>
      <c r="AO56" s="104">
        <v>4</v>
      </c>
      <c r="AP56" s="247" t="str">
        <f>IF($P$22=0,"",$P$22)</f>
        <v/>
      </c>
      <c r="AQ56" s="248"/>
      <c r="AR56" s="249"/>
      <c r="AS56" s="115" t="str">
        <f>IF($S$22=0,"",$S$22)</f>
        <v/>
      </c>
      <c r="AT56" s="212" t="str">
        <f>IF($N$17="","","Total")</f>
        <v/>
      </c>
      <c r="AU56" s="213"/>
      <c r="AV56" s="214"/>
      <c r="AW56" s="215"/>
      <c r="AX56" s="215"/>
      <c r="AY56" s="215"/>
      <c r="AZ56" s="216"/>
      <c r="BA56" s="310"/>
      <c r="BB56" s="194"/>
      <c r="BC56" s="191"/>
      <c r="BD56" s="191"/>
      <c r="BE56" s="242"/>
      <c r="BF56" s="243"/>
      <c r="BG56" s="91">
        <v>2</v>
      </c>
      <c r="BH56" s="91">
        <v>1.5</v>
      </c>
      <c r="BI56" s="91">
        <v>1</v>
      </c>
      <c r="BJ56" s="91">
        <v>0.5</v>
      </c>
      <c r="BK56" s="92">
        <v>0.25</v>
      </c>
      <c r="BL56" s="7"/>
      <c r="BM56" s="7"/>
      <c r="BN56" s="262"/>
      <c r="BO56" s="140">
        <v>4</v>
      </c>
      <c r="BP56" s="247" t="str">
        <f>IF($P$22=0,"",$P$22)</f>
        <v/>
      </c>
      <c r="BQ56" s="248"/>
      <c r="BR56" s="249"/>
      <c r="BS56" s="138" t="str">
        <f>IF($S$22=0,"",$S$22)</f>
        <v/>
      </c>
      <c r="BT56" s="212" t="str">
        <f>IF($N$17="","","Total")</f>
        <v/>
      </c>
      <c r="BU56" s="213"/>
      <c r="BV56" s="214"/>
      <c r="BW56" s="215"/>
      <c r="BX56" s="215"/>
      <c r="BY56" s="215"/>
      <c r="BZ56" s="216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HB56" s="4">
        <v>39</v>
      </c>
      <c r="HC56" s="110" t="s">
        <v>163</v>
      </c>
      <c r="HD56" s="8" t="s">
        <v>32</v>
      </c>
      <c r="HE56" s="111">
        <v>0.5</v>
      </c>
      <c r="HF56" s="329"/>
    </row>
    <row r="57" spans="1:214" ht="27" customHeight="1" thickBot="1">
      <c r="A57" s="310"/>
      <c r="B57" s="217" t="str">
        <f>IF($Z$5=1,$GO$7,"")</f>
        <v/>
      </c>
      <c r="C57" s="217" t="str">
        <f>IF($C$23=0,"",$C$23)</f>
        <v/>
      </c>
      <c r="D57" s="287" t="str">
        <f>IF($D$23=0,"",$D$23)</f>
        <v/>
      </c>
      <c r="E57" s="195" t="s">
        <v>8</v>
      </c>
      <c r="F57" s="195"/>
      <c r="G57" s="23"/>
      <c r="H57" s="23"/>
      <c r="I57" s="23"/>
      <c r="J57" s="23"/>
      <c r="K57" s="23"/>
      <c r="L57" s="10"/>
      <c r="M57" s="10"/>
      <c r="N57" s="260" t="str">
        <f>IF($Z$5=2,"Nível 2","")</f>
        <v/>
      </c>
      <c r="O57" s="233" t="str">
        <f>IF($O$23=0,"",$O$23)</f>
        <v/>
      </c>
      <c r="P57" s="234"/>
      <c r="Q57" s="234"/>
      <c r="R57" s="235"/>
      <c r="S57" s="116" t="str">
        <f>IF($S$23=0,"",$S$23)</f>
        <v/>
      </c>
      <c r="T57" s="200" t="str">
        <f>IF($N$23="","","Entensão dos pés")</f>
        <v/>
      </c>
      <c r="U57" s="201"/>
      <c r="V57" s="23"/>
      <c r="W57" s="23"/>
      <c r="X57" s="23"/>
      <c r="Y57" s="23"/>
      <c r="Z57" s="23"/>
      <c r="AA57" s="51"/>
      <c r="AB57" s="310"/>
      <c r="AC57" s="217" t="str">
        <f>IF($Z$5=1,$GO$7,"")</f>
        <v/>
      </c>
      <c r="AD57" s="217" t="str">
        <f>IF($C$23=0,"",$C$23)</f>
        <v/>
      </c>
      <c r="AE57" s="287" t="str">
        <f>IF($D$23=0,"",$D$23)</f>
        <v/>
      </c>
      <c r="AF57" s="195" t="s">
        <v>8</v>
      </c>
      <c r="AG57" s="195"/>
      <c r="AH57" s="23"/>
      <c r="AI57" s="23"/>
      <c r="AJ57" s="23"/>
      <c r="AK57" s="23"/>
      <c r="AL57" s="23"/>
      <c r="AM57" s="10"/>
      <c r="AN57" s="260" t="str">
        <f>IF($Z$5=2,"Nível 2","")</f>
        <v/>
      </c>
      <c r="AO57" s="233" t="str">
        <f>IF($O$23=0,"",$O$23)</f>
        <v/>
      </c>
      <c r="AP57" s="234"/>
      <c r="AQ57" s="234"/>
      <c r="AR57" s="235"/>
      <c r="AS57" s="116" t="str">
        <f>IF($S$23=0,"",$S$23)</f>
        <v/>
      </c>
      <c r="AT57" s="200" t="str">
        <f>IF($N$23="","","Entensão dos pés")</f>
        <v/>
      </c>
      <c r="AU57" s="201"/>
      <c r="AV57" s="23"/>
      <c r="AW57" s="23"/>
      <c r="AX57" s="23"/>
      <c r="AY57" s="23"/>
      <c r="AZ57" s="23"/>
      <c r="BA57" s="310"/>
      <c r="BB57" s="217" t="str">
        <f>IF($Z$5=1,$GO$7,"")</f>
        <v/>
      </c>
      <c r="BC57" s="217" t="str">
        <f>IF($C$23=0,"",$C$23)</f>
        <v/>
      </c>
      <c r="BD57" s="287" t="str">
        <f>IF($D$23=0,"",$D$23)</f>
        <v/>
      </c>
      <c r="BE57" s="195" t="s">
        <v>8</v>
      </c>
      <c r="BF57" s="195"/>
      <c r="BG57" s="23"/>
      <c r="BH57" s="23"/>
      <c r="BI57" s="23"/>
      <c r="BJ57" s="23"/>
      <c r="BK57" s="23"/>
      <c r="BL57" s="10"/>
      <c r="BM57" s="10"/>
      <c r="BN57" s="260" t="str">
        <f>IF($Z$5=2,"Nível 2","")</f>
        <v/>
      </c>
      <c r="BO57" s="233" t="str">
        <f>IF($O$23=0,"",$O$23)</f>
        <v/>
      </c>
      <c r="BP57" s="234"/>
      <c r="BQ57" s="234"/>
      <c r="BR57" s="235"/>
      <c r="BS57" s="116" t="str">
        <f>IF($S$23=0,"",$S$23)</f>
        <v/>
      </c>
      <c r="BT57" s="200" t="str">
        <f>IF($N$23="","","Entensão dos pés")</f>
        <v/>
      </c>
      <c r="BU57" s="201"/>
      <c r="BV57" s="23"/>
      <c r="BW57" s="23"/>
      <c r="BX57" s="23"/>
      <c r="BY57" s="23"/>
      <c r="BZ57" s="23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HB57" s="4">
        <v>40</v>
      </c>
      <c r="HC57" s="112" t="s">
        <v>164</v>
      </c>
      <c r="HD57" s="96" t="s">
        <v>115</v>
      </c>
      <c r="HE57" s="113">
        <v>0.7</v>
      </c>
      <c r="HF57" s="329"/>
    </row>
    <row r="58" spans="1:214" ht="27" customHeight="1">
      <c r="A58" s="310"/>
      <c r="B58" s="218"/>
      <c r="C58" s="218"/>
      <c r="D58" s="287"/>
      <c r="E58" s="195" t="s">
        <v>9</v>
      </c>
      <c r="F58" s="195"/>
      <c r="G58" s="23"/>
      <c r="H58" s="23"/>
      <c r="I58" s="23"/>
      <c r="J58" s="23"/>
      <c r="K58" s="23"/>
      <c r="L58" s="13"/>
      <c r="M58" s="13"/>
      <c r="N58" s="261"/>
      <c r="O58" s="236"/>
      <c r="P58" s="237"/>
      <c r="Q58" s="237"/>
      <c r="R58" s="238"/>
      <c r="S58" s="117" t="str">
        <f>IF($S$24=0,"",$S$24)</f>
        <v/>
      </c>
      <c r="T58" s="266" t="str">
        <f>IF($N$23="","","Alinha.  segmentos")</f>
        <v/>
      </c>
      <c r="U58" s="265"/>
      <c r="V58" s="23"/>
      <c r="W58" s="23"/>
      <c r="X58" s="23"/>
      <c r="Y58" s="23"/>
      <c r="Z58" s="23"/>
      <c r="AA58" s="51"/>
      <c r="AB58" s="310"/>
      <c r="AC58" s="218"/>
      <c r="AD58" s="218"/>
      <c r="AE58" s="287"/>
      <c r="AF58" s="195" t="s">
        <v>9</v>
      </c>
      <c r="AG58" s="195"/>
      <c r="AH58" s="23"/>
      <c r="AI58" s="23"/>
      <c r="AJ58" s="23"/>
      <c r="AK58" s="23"/>
      <c r="AL58" s="23"/>
      <c r="AM58" s="13"/>
      <c r="AN58" s="261"/>
      <c r="AO58" s="236"/>
      <c r="AP58" s="237"/>
      <c r="AQ58" s="237"/>
      <c r="AR58" s="238"/>
      <c r="AS58" s="117" t="str">
        <f>IF($S$24=0,"",$S$24)</f>
        <v/>
      </c>
      <c r="AT58" s="266" t="str">
        <f>IF($N$23="","","Alinha.  segmentos")</f>
        <v/>
      </c>
      <c r="AU58" s="265"/>
      <c r="AV58" s="23"/>
      <c r="AW58" s="23"/>
      <c r="AX58" s="23"/>
      <c r="AY58" s="23"/>
      <c r="AZ58" s="23"/>
      <c r="BA58" s="310"/>
      <c r="BB58" s="218"/>
      <c r="BC58" s="218"/>
      <c r="BD58" s="287"/>
      <c r="BE58" s="195" t="s">
        <v>9</v>
      </c>
      <c r="BF58" s="195"/>
      <c r="BG58" s="23"/>
      <c r="BH58" s="23"/>
      <c r="BI58" s="23"/>
      <c r="BJ58" s="23"/>
      <c r="BK58" s="23"/>
      <c r="BL58" s="13"/>
      <c r="BM58" s="13"/>
      <c r="BN58" s="261"/>
      <c r="BO58" s="236"/>
      <c r="BP58" s="237"/>
      <c r="BQ58" s="237"/>
      <c r="BR58" s="238"/>
      <c r="BS58" s="117" t="str">
        <f>IF($S$24=0,"",$S$24)</f>
        <v/>
      </c>
      <c r="BT58" s="266" t="str">
        <f>IF($N$23="","","Alinha.  segmentos")</f>
        <v/>
      </c>
      <c r="BU58" s="265"/>
      <c r="BV58" s="23"/>
      <c r="BW58" s="23"/>
      <c r="BX58" s="23"/>
      <c r="BY58" s="23"/>
      <c r="BZ58" s="23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</row>
    <row r="59" spans="1:214" ht="27" customHeight="1">
      <c r="A59" s="310"/>
      <c r="B59" s="218"/>
      <c r="C59" s="218"/>
      <c r="D59" s="287"/>
      <c r="E59" s="266" t="s">
        <v>40</v>
      </c>
      <c r="F59" s="265"/>
      <c r="G59" s="23"/>
      <c r="H59" s="23"/>
      <c r="I59" s="23"/>
      <c r="J59" s="23"/>
      <c r="K59" s="23"/>
      <c r="L59" s="16"/>
      <c r="M59" s="16"/>
      <c r="N59" s="261"/>
      <c r="O59" s="102">
        <v>1</v>
      </c>
      <c r="P59" s="254" t="str">
        <f>IF($P$25=0,"",$P$25)</f>
        <v/>
      </c>
      <c r="Q59" s="255"/>
      <c r="R59" s="255"/>
      <c r="S59" s="115" t="str">
        <f>IF($S$25=0,"",$S$25)</f>
        <v/>
      </c>
      <c r="T59" s="251" t="str">
        <f>IF($N$23="","","Definição de ângulos")</f>
        <v/>
      </c>
      <c r="U59" s="252"/>
      <c r="V59" s="23"/>
      <c r="W59" s="23"/>
      <c r="X59" s="23"/>
      <c r="Y59" s="23"/>
      <c r="Z59" s="23"/>
      <c r="AA59" s="51"/>
      <c r="AB59" s="310"/>
      <c r="AC59" s="218"/>
      <c r="AD59" s="218"/>
      <c r="AE59" s="287"/>
      <c r="AF59" s="266" t="s">
        <v>40</v>
      </c>
      <c r="AG59" s="265"/>
      <c r="AH59" s="23"/>
      <c r="AI59" s="23"/>
      <c r="AJ59" s="23"/>
      <c r="AK59" s="23"/>
      <c r="AL59" s="23"/>
      <c r="AM59" s="16"/>
      <c r="AN59" s="261"/>
      <c r="AO59" s="104">
        <v>1</v>
      </c>
      <c r="AP59" s="254" t="str">
        <f>IF($P$25=0,"",$P$25)</f>
        <v/>
      </c>
      <c r="AQ59" s="255"/>
      <c r="AR59" s="255"/>
      <c r="AS59" s="115" t="str">
        <f>IF($S$25=0,"",$S$25)</f>
        <v/>
      </c>
      <c r="AT59" s="251" t="str">
        <f>IF($N$23="","","Definição de ângulos")</f>
        <v/>
      </c>
      <c r="AU59" s="252"/>
      <c r="AV59" s="23"/>
      <c r="AW59" s="23"/>
      <c r="AX59" s="23"/>
      <c r="AY59" s="23"/>
      <c r="AZ59" s="23"/>
      <c r="BA59" s="310"/>
      <c r="BB59" s="218"/>
      <c r="BC59" s="218"/>
      <c r="BD59" s="287"/>
      <c r="BE59" s="266" t="s">
        <v>40</v>
      </c>
      <c r="BF59" s="265"/>
      <c r="BG59" s="23"/>
      <c r="BH59" s="23"/>
      <c r="BI59" s="23"/>
      <c r="BJ59" s="23"/>
      <c r="BK59" s="23"/>
      <c r="BL59" s="16"/>
      <c r="BM59" s="16"/>
      <c r="BN59" s="261"/>
      <c r="BO59" s="140">
        <v>1</v>
      </c>
      <c r="BP59" s="254" t="str">
        <f>IF($P$25=0,"",$P$25)</f>
        <v/>
      </c>
      <c r="BQ59" s="255"/>
      <c r="BR59" s="255"/>
      <c r="BS59" s="138" t="str">
        <f>IF($S$25=0,"",$S$25)</f>
        <v/>
      </c>
      <c r="BT59" s="251" t="str">
        <f>IF($N$23="","","Definição de ângulos")</f>
        <v/>
      </c>
      <c r="BU59" s="252"/>
      <c r="BV59" s="23"/>
      <c r="BW59" s="23"/>
      <c r="BX59" s="23"/>
      <c r="BY59" s="23"/>
      <c r="BZ59" s="23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</row>
    <row r="60" spans="1:214" ht="27" customHeight="1">
      <c r="A60" s="310"/>
      <c r="B60" s="218"/>
      <c r="C60" s="218"/>
      <c r="D60" s="287"/>
      <c r="E60" s="251" t="s">
        <v>10</v>
      </c>
      <c r="F60" s="252"/>
      <c r="G60" s="21"/>
      <c r="H60" s="21"/>
      <c r="I60" s="21"/>
      <c r="J60" s="21"/>
      <c r="K60" s="21"/>
      <c r="L60" s="16"/>
      <c r="M60" s="16"/>
      <c r="N60" s="261"/>
      <c r="O60" s="102">
        <v>2</v>
      </c>
      <c r="P60" s="254" t="str">
        <f>IF($P$26=0,"",$P$26)</f>
        <v/>
      </c>
      <c r="Q60" s="255"/>
      <c r="R60" s="255"/>
      <c r="S60" s="115" t="str">
        <f>IF($S$26=0,"",$S$26)</f>
        <v/>
      </c>
      <c r="T60" s="251" t="str">
        <f>IF($N$23="","","Ritmo do exercício")</f>
        <v/>
      </c>
      <c r="U60" s="252"/>
      <c r="V60" s="21"/>
      <c r="W60" s="21"/>
      <c r="X60" s="21"/>
      <c r="Y60" s="21"/>
      <c r="Z60" s="21"/>
      <c r="AA60" s="52"/>
      <c r="AB60" s="310"/>
      <c r="AC60" s="218"/>
      <c r="AD60" s="218"/>
      <c r="AE60" s="287"/>
      <c r="AF60" s="251" t="s">
        <v>10</v>
      </c>
      <c r="AG60" s="252"/>
      <c r="AH60" s="21"/>
      <c r="AI60" s="21"/>
      <c r="AJ60" s="21"/>
      <c r="AK60" s="21"/>
      <c r="AL60" s="21"/>
      <c r="AM60" s="16"/>
      <c r="AN60" s="261"/>
      <c r="AO60" s="104">
        <v>2</v>
      </c>
      <c r="AP60" s="254" t="str">
        <f>IF($P$26=0,"",$P$26)</f>
        <v/>
      </c>
      <c r="AQ60" s="255"/>
      <c r="AR60" s="255"/>
      <c r="AS60" s="115" t="str">
        <f>IF($S$26=0,"",$S$26)</f>
        <v/>
      </c>
      <c r="AT60" s="251" t="str">
        <f>IF($N$23="","","Ritmo do exercício")</f>
        <v/>
      </c>
      <c r="AU60" s="252"/>
      <c r="AV60" s="21"/>
      <c r="AW60" s="21"/>
      <c r="AX60" s="21"/>
      <c r="AY60" s="21"/>
      <c r="AZ60" s="21"/>
      <c r="BA60" s="310"/>
      <c r="BB60" s="218"/>
      <c r="BC60" s="218"/>
      <c r="BD60" s="287"/>
      <c r="BE60" s="251" t="s">
        <v>10</v>
      </c>
      <c r="BF60" s="252"/>
      <c r="BG60" s="21"/>
      <c r="BH60" s="21"/>
      <c r="BI60" s="21"/>
      <c r="BJ60" s="21"/>
      <c r="BK60" s="21"/>
      <c r="BL60" s="16"/>
      <c r="BM60" s="16"/>
      <c r="BN60" s="261"/>
      <c r="BO60" s="140">
        <v>2</v>
      </c>
      <c r="BP60" s="254" t="str">
        <f>IF($P$26=0,"",$P$26)</f>
        <v/>
      </c>
      <c r="BQ60" s="255"/>
      <c r="BR60" s="255"/>
      <c r="BS60" s="138" t="str">
        <f>IF($S$26=0,"",$S$26)</f>
        <v/>
      </c>
      <c r="BT60" s="251" t="str">
        <f>IF($N$23="","","Ritmo do exercício")</f>
        <v/>
      </c>
      <c r="BU60" s="252"/>
      <c r="BV60" s="21"/>
      <c r="BW60" s="21"/>
      <c r="BX60" s="21"/>
      <c r="BY60" s="21"/>
      <c r="BZ60" s="21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</row>
    <row r="61" spans="1:214" ht="27" customHeight="1">
      <c r="A61" s="310"/>
      <c r="B61" s="218"/>
      <c r="C61" s="218"/>
      <c r="D61" s="287"/>
      <c r="E61" s="251" t="s">
        <v>96</v>
      </c>
      <c r="F61" s="252"/>
      <c r="G61" s="21"/>
      <c r="H61" s="21"/>
      <c r="I61" s="21"/>
      <c r="J61" s="21"/>
      <c r="K61" s="21"/>
      <c r="L61" s="16"/>
      <c r="M61" s="16"/>
      <c r="N61" s="261"/>
      <c r="O61" s="102">
        <v>3</v>
      </c>
      <c r="P61" s="254" t="str">
        <f>IF($P$27=0,"",$P$27)</f>
        <v/>
      </c>
      <c r="Q61" s="255"/>
      <c r="R61" s="255"/>
      <c r="S61" s="115" t="str">
        <f>IF($S$27=0,"",$S$27)</f>
        <v/>
      </c>
      <c r="T61" s="251" t="str">
        <f>IF($N$23="","","Receção")</f>
        <v/>
      </c>
      <c r="U61" s="252"/>
      <c r="V61" s="21"/>
      <c r="W61" s="21"/>
      <c r="X61" s="21"/>
      <c r="Y61" s="21"/>
      <c r="Z61" s="21"/>
      <c r="AA61" s="52"/>
      <c r="AB61" s="310"/>
      <c r="AC61" s="218"/>
      <c r="AD61" s="218"/>
      <c r="AE61" s="287"/>
      <c r="AF61" s="251" t="s">
        <v>96</v>
      </c>
      <c r="AG61" s="252"/>
      <c r="AH61" s="21"/>
      <c r="AI61" s="21"/>
      <c r="AJ61" s="21"/>
      <c r="AK61" s="21"/>
      <c r="AL61" s="21"/>
      <c r="AM61" s="16"/>
      <c r="AN61" s="261"/>
      <c r="AO61" s="104">
        <v>3</v>
      </c>
      <c r="AP61" s="254" t="str">
        <f>IF($P$27=0,"",$P$27)</f>
        <v/>
      </c>
      <c r="AQ61" s="255"/>
      <c r="AR61" s="255"/>
      <c r="AS61" s="115" t="str">
        <f>IF($S$27=0,"",$S$27)</f>
        <v/>
      </c>
      <c r="AT61" s="251" t="str">
        <f>IF($N$23="","","Receção")</f>
        <v/>
      </c>
      <c r="AU61" s="252"/>
      <c r="AV61" s="21"/>
      <c r="AW61" s="21"/>
      <c r="AX61" s="21"/>
      <c r="AY61" s="21"/>
      <c r="AZ61" s="21"/>
      <c r="BA61" s="310"/>
      <c r="BB61" s="218"/>
      <c r="BC61" s="218"/>
      <c r="BD61" s="287"/>
      <c r="BE61" s="251" t="s">
        <v>96</v>
      </c>
      <c r="BF61" s="252"/>
      <c r="BG61" s="21"/>
      <c r="BH61" s="21"/>
      <c r="BI61" s="21"/>
      <c r="BJ61" s="21"/>
      <c r="BK61" s="21"/>
      <c r="BL61" s="16"/>
      <c r="BM61" s="16"/>
      <c r="BN61" s="261"/>
      <c r="BO61" s="140">
        <v>3</v>
      </c>
      <c r="BP61" s="254" t="str">
        <f>IF($P$27=0,"",$P$27)</f>
        <v/>
      </c>
      <c r="BQ61" s="255"/>
      <c r="BR61" s="255"/>
      <c r="BS61" s="138" t="str">
        <f>IF($S$27=0,"",$S$27)</f>
        <v/>
      </c>
      <c r="BT61" s="251" t="str">
        <f>IF($N$23="","","Receção")</f>
        <v/>
      </c>
      <c r="BU61" s="252"/>
      <c r="BV61" s="21"/>
      <c r="BW61" s="21"/>
      <c r="BX61" s="21"/>
      <c r="BY61" s="21"/>
      <c r="BZ61" s="21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</row>
    <row r="62" spans="1:214" ht="27" customHeight="1">
      <c r="A62" s="311"/>
      <c r="B62" s="219"/>
      <c r="C62" s="219"/>
      <c r="D62" s="287"/>
      <c r="E62" s="271" t="s">
        <v>11</v>
      </c>
      <c r="F62" s="271"/>
      <c r="G62" s="214"/>
      <c r="H62" s="215"/>
      <c r="I62" s="215"/>
      <c r="J62" s="215"/>
      <c r="K62" s="216"/>
      <c r="L62" s="7"/>
      <c r="M62" s="7"/>
      <c r="N62" s="262"/>
      <c r="O62" s="102">
        <v>4</v>
      </c>
      <c r="P62" s="272" t="str">
        <f>IF($P$28=0,"",$P$28)</f>
        <v/>
      </c>
      <c r="Q62" s="273"/>
      <c r="R62" s="274"/>
      <c r="S62" s="115" t="str">
        <f>IF($S$28=0,"",$S$28)</f>
        <v/>
      </c>
      <c r="T62" s="263" t="str">
        <f>IF($N$23="","","Total")</f>
        <v/>
      </c>
      <c r="U62" s="259"/>
      <c r="V62" s="214"/>
      <c r="W62" s="215"/>
      <c r="X62" s="215"/>
      <c r="Y62" s="215"/>
      <c r="Z62" s="216"/>
      <c r="AA62" s="19"/>
      <c r="AB62" s="311"/>
      <c r="AC62" s="219"/>
      <c r="AD62" s="219"/>
      <c r="AE62" s="287"/>
      <c r="AF62" s="271" t="s">
        <v>11</v>
      </c>
      <c r="AG62" s="271"/>
      <c r="AH62" s="228"/>
      <c r="AI62" s="228"/>
      <c r="AJ62" s="228"/>
      <c r="AK62" s="228"/>
      <c r="AL62" s="228"/>
      <c r="AM62" s="7"/>
      <c r="AN62" s="262"/>
      <c r="AO62" s="104">
        <v>4</v>
      </c>
      <c r="AP62" s="272" t="str">
        <f>IF($P$28=0,"",$P$28)</f>
        <v/>
      </c>
      <c r="AQ62" s="273"/>
      <c r="AR62" s="274"/>
      <c r="AS62" s="115" t="str">
        <f>IF($S$28=0,"",$S$28)</f>
        <v/>
      </c>
      <c r="AT62" s="263" t="str">
        <f>IF($N$23="","","Total")</f>
        <v/>
      </c>
      <c r="AU62" s="259"/>
      <c r="AV62" s="214"/>
      <c r="AW62" s="215"/>
      <c r="AX62" s="215"/>
      <c r="AY62" s="215"/>
      <c r="AZ62" s="216"/>
      <c r="BA62" s="311"/>
      <c r="BB62" s="219"/>
      <c r="BC62" s="219"/>
      <c r="BD62" s="287"/>
      <c r="BE62" s="271" t="s">
        <v>11</v>
      </c>
      <c r="BF62" s="271"/>
      <c r="BG62" s="214"/>
      <c r="BH62" s="215"/>
      <c r="BI62" s="215"/>
      <c r="BJ62" s="215"/>
      <c r="BK62" s="216"/>
      <c r="BL62" s="7"/>
      <c r="BM62" s="7"/>
      <c r="BN62" s="262"/>
      <c r="BO62" s="140">
        <v>4</v>
      </c>
      <c r="BP62" s="272" t="str">
        <f>IF($P$28=0,"",$P$28)</f>
        <v/>
      </c>
      <c r="BQ62" s="273"/>
      <c r="BR62" s="274"/>
      <c r="BS62" s="138" t="str">
        <f>IF($S$28=0,"",$S$28)</f>
        <v/>
      </c>
      <c r="BT62" s="263" t="str">
        <f>IF($N$23="","","Total")</f>
        <v/>
      </c>
      <c r="BU62" s="259"/>
      <c r="BV62" s="214"/>
      <c r="BW62" s="215"/>
      <c r="BX62" s="215"/>
      <c r="BY62" s="215"/>
      <c r="BZ62" s="216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</row>
    <row r="63" spans="1:214" ht="27" customHeight="1">
      <c r="A63" s="132"/>
      <c r="L63" s="7"/>
      <c r="M63" s="7"/>
      <c r="N63" s="260" t="str">
        <f>IF($Z$5=3,"Nível 3","")</f>
        <v/>
      </c>
      <c r="O63" s="233" t="str">
        <f>IF($O$29=0,"",$O$29)</f>
        <v/>
      </c>
      <c r="P63" s="234"/>
      <c r="Q63" s="234"/>
      <c r="R63" s="235"/>
      <c r="S63" s="127" t="str">
        <f>IF($S$29=0,"",$S$29)</f>
        <v/>
      </c>
      <c r="T63" s="253" t="str">
        <f>IF($N$29="","","Entensão dos pés")</f>
        <v/>
      </c>
      <c r="U63" s="201"/>
      <c r="V63" s="23"/>
      <c r="W63" s="23"/>
      <c r="X63" s="23"/>
      <c r="Y63" s="23"/>
      <c r="Z63" s="23"/>
      <c r="AA63" s="51"/>
      <c r="AB63" s="132"/>
      <c r="AM63" s="7"/>
      <c r="AN63" s="260" t="str">
        <f>IF($Z$5=3,"Nível 3","")</f>
        <v/>
      </c>
      <c r="AO63" s="233" t="str">
        <f>IF($O$29=0,"",$O$29)</f>
        <v/>
      </c>
      <c r="AP63" s="234"/>
      <c r="AQ63" s="234"/>
      <c r="AR63" s="235"/>
      <c r="AS63" s="127" t="str">
        <f>IF($S$29=0,"",$S$29)</f>
        <v/>
      </c>
      <c r="AT63" s="200" t="str">
        <f>IF($N$29="","","Entensão dos pés")</f>
        <v/>
      </c>
      <c r="AU63" s="201"/>
      <c r="AV63" s="23"/>
      <c r="AW63" s="23"/>
      <c r="AX63" s="23"/>
      <c r="AY63" s="23"/>
      <c r="AZ63" s="23"/>
      <c r="BA63" s="132"/>
      <c r="BL63" s="7"/>
      <c r="BM63" s="7"/>
      <c r="BN63" s="260" t="str">
        <f>IF($Z$5=3,"Nível 3","")</f>
        <v/>
      </c>
      <c r="BO63" s="233" t="str">
        <f>IF($O$29=0,"",$O$29)</f>
        <v/>
      </c>
      <c r="BP63" s="234"/>
      <c r="BQ63" s="234"/>
      <c r="BR63" s="235"/>
      <c r="BS63" s="127" t="str">
        <f>IF($S$29=0,"",$S$29)</f>
        <v/>
      </c>
      <c r="BT63" s="253" t="str">
        <f>IF($N$29="","","Entensão dos pés")</f>
        <v/>
      </c>
      <c r="BU63" s="201"/>
      <c r="BV63" s="23"/>
      <c r="BW63" s="23"/>
      <c r="BX63" s="23"/>
      <c r="BY63" s="23"/>
      <c r="BZ63" s="23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</row>
    <row r="64" spans="1:214" ht="27" customHeight="1">
      <c r="A64" s="309" t="s">
        <v>27</v>
      </c>
      <c r="B64" s="192" t="str">
        <f>IF($Z$5=1,"Nível 1","")</f>
        <v/>
      </c>
      <c r="C64" s="189" t="str">
        <f>IF($Z$5=2,"Nível 2","")</f>
        <v/>
      </c>
      <c r="D64" s="189" t="str">
        <f>IF($Z$5=3,"Nível 3","")</f>
        <v/>
      </c>
      <c r="E64" s="240" t="s">
        <v>5</v>
      </c>
      <c r="F64" s="241"/>
      <c r="G64" s="101" t="s">
        <v>92</v>
      </c>
      <c r="H64" s="101" t="s">
        <v>6</v>
      </c>
      <c r="I64" s="101" t="s">
        <v>93</v>
      </c>
      <c r="J64" s="101" t="s">
        <v>94</v>
      </c>
      <c r="K64" s="101" t="s">
        <v>7</v>
      </c>
      <c r="L64" s="19"/>
      <c r="M64" s="19"/>
      <c r="N64" s="261"/>
      <c r="O64" s="236"/>
      <c r="P64" s="237"/>
      <c r="Q64" s="237"/>
      <c r="R64" s="238"/>
      <c r="S64" s="128" t="str">
        <f>IF($S$30=0,"",$S$30)</f>
        <v/>
      </c>
      <c r="T64" s="264" t="str">
        <f>IF($N$29="","","Alinha.  segmentos")</f>
        <v/>
      </c>
      <c r="U64" s="265"/>
      <c r="V64" s="23"/>
      <c r="W64" s="23"/>
      <c r="X64" s="23"/>
      <c r="Y64" s="23"/>
      <c r="Z64" s="23"/>
      <c r="AA64" s="16"/>
      <c r="AB64" s="309" t="s">
        <v>27</v>
      </c>
      <c r="AC64" s="192" t="str">
        <f>IF($Z$5=1,"Nível 1","")</f>
        <v/>
      </c>
      <c r="AD64" s="189" t="str">
        <f>IF($Z$5=2,"Nível 2","")</f>
        <v/>
      </c>
      <c r="AE64" s="189" t="str">
        <f>IF($Z$5=3,"Nível 3","")</f>
        <v/>
      </c>
      <c r="AF64" s="240" t="s">
        <v>5</v>
      </c>
      <c r="AG64" s="241"/>
      <c r="AH64" s="101" t="s">
        <v>92</v>
      </c>
      <c r="AI64" s="101" t="s">
        <v>6</v>
      </c>
      <c r="AJ64" s="101" t="s">
        <v>93</v>
      </c>
      <c r="AK64" s="101" t="s">
        <v>94</v>
      </c>
      <c r="AL64" s="101" t="s">
        <v>7</v>
      </c>
      <c r="AM64" s="19"/>
      <c r="AN64" s="261"/>
      <c r="AO64" s="236"/>
      <c r="AP64" s="237"/>
      <c r="AQ64" s="237"/>
      <c r="AR64" s="238"/>
      <c r="AS64" s="128" t="str">
        <f>IF($S$30=0,"",$S$30)</f>
        <v/>
      </c>
      <c r="AT64" s="266" t="str">
        <f>IF($N$29="","","Alinha.  segmentos")</f>
        <v/>
      </c>
      <c r="AU64" s="265"/>
      <c r="AV64" s="23"/>
      <c r="AW64" s="23"/>
      <c r="AX64" s="23"/>
      <c r="AY64" s="23"/>
      <c r="AZ64" s="23"/>
      <c r="BA64" s="309" t="s">
        <v>27</v>
      </c>
      <c r="BB64" s="192" t="str">
        <f>IF($Z$5=1,"Nível 1","")</f>
        <v/>
      </c>
      <c r="BC64" s="189" t="str">
        <f>IF($Z$5=2,"Nível 2","")</f>
        <v/>
      </c>
      <c r="BD64" s="189" t="str">
        <f>IF($Z$5=3,"Nível 3","")</f>
        <v/>
      </c>
      <c r="BE64" s="240" t="s">
        <v>5</v>
      </c>
      <c r="BF64" s="241"/>
      <c r="BG64" s="141" t="s">
        <v>92</v>
      </c>
      <c r="BH64" s="141" t="s">
        <v>6</v>
      </c>
      <c r="BI64" s="141" t="s">
        <v>93</v>
      </c>
      <c r="BJ64" s="141" t="s">
        <v>94</v>
      </c>
      <c r="BK64" s="141" t="s">
        <v>7</v>
      </c>
      <c r="BL64" s="19"/>
      <c r="BM64" s="19"/>
      <c r="BN64" s="261"/>
      <c r="BO64" s="236"/>
      <c r="BP64" s="237"/>
      <c r="BQ64" s="237"/>
      <c r="BR64" s="238"/>
      <c r="BS64" s="128" t="str">
        <f>IF($S$30=0,"",$S$30)</f>
        <v/>
      </c>
      <c r="BT64" s="264" t="str">
        <f>IF($N$29="","","Alinha.  segmentos")</f>
        <v/>
      </c>
      <c r="BU64" s="265"/>
      <c r="BV64" s="23"/>
      <c r="BW64" s="23"/>
      <c r="BX64" s="23"/>
      <c r="BY64" s="23"/>
      <c r="BZ64" s="23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</row>
    <row r="65" spans="1:164" ht="27" customHeight="1">
      <c r="A65" s="310"/>
      <c r="B65" s="194"/>
      <c r="C65" s="191"/>
      <c r="D65" s="191"/>
      <c r="E65" s="242"/>
      <c r="F65" s="243"/>
      <c r="G65" s="91">
        <v>2</v>
      </c>
      <c r="H65" s="91">
        <v>1.5</v>
      </c>
      <c r="I65" s="91">
        <v>1</v>
      </c>
      <c r="J65" s="91">
        <v>0.5</v>
      </c>
      <c r="K65" s="92">
        <v>0.25</v>
      </c>
      <c r="N65" s="261"/>
      <c r="O65" s="102">
        <v>1</v>
      </c>
      <c r="P65" s="254" t="str">
        <f>IF($P$31=0,"",$P$31)</f>
        <v/>
      </c>
      <c r="Q65" s="255"/>
      <c r="R65" s="256"/>
      <c r="S65" s="120" t="str">
        <f>IF($S$31=0,"",$S$31)</f>
        <v/>
      </c>
      <c r="T65" s="257" t="str">
        <f>IF($N$29="","","Definição de ângulos")</f>
        <v/>
      </c>
      <c r="U65" s="252"/>
      <c r="V65" s="23"/>
      <c r="W65" s="23"/>
      <c r="X65" s="23"/>
      <c r="Y65" s="23"/>
      <c r="Z65" s="23"/>
      <c r="AA65" s="46"/>
      <c r="AB65" s="310"/>
      <c r="AC65" s="194"/>
      <c r="AD65" s="191"/>
      <c r="AE65" s="191"/>
      <c r="AF65" s="242"/>
      <c r="AG65" s="243"/>
      <c r="AH65" s="91">
        <v>2</v>
      </c>
      <c r="AI65" s="91">
        <v>1.5</v>
      </c>
      <c r="AJ65" s="91">
        <v>1</v>
      </c>
      <c r="AK65" s="91">
        <v>0.5</v>
      </c>
      <c r="AL65" s="92">
        <v>0.25</v>
      </c>
      <c r="AN65" s="261"/>
      <c r="AO65" s="104">
        <v>1</v>
      </c>
      <c r="AP65" s="254" t="str">
        <f>IF($P$31=0,"",$P$31)</f>
        <v/>
      </c>
      <c r="AQ65" s="255"/>
      <c r="AR65" s="256"/>
      <c r="AS65" s="120" t="str">
        <f>IF($S$31=0,"",$S$31)</f>
        <v/>
      </c>
      <c r="AT65" s="251" t="str">
        <f>IF($N$29="","","Definição de ângulos")</f>
        <v/>
      </c>
      <c r="AU65" s="252"/>
      <c r="AV65" s="23"/>
      <c r="AW65" s="23"/>
      <c r="AX65" s="23"/>
      <c r="AY65" s="23"/>
      <c r="AZ65" s="23"/>
      <c r="BA65" s="310"/>
      <c r="BB65" s="194"/>
      <c r="BC65" s="191"/>
      <c r="BD65" s="191"/>
      <c r="BE65" s="242"/>
      <c r="BF65" s="243"/>
      <c r="BG65" s="91">
        <v>2</v>
      </c>
      <c r="BH65" s="91">
        <v>1.5</v>
      </c>
      <c r="BI65" s="91">
        <v>1</v>
      </c>
      <c r="BJ65" s="91">
        <v>0.5</v>
      </c>
      <c r="BK65" s="92">
        <v>0.25</v>
      </c>
      <c r="BN65" s="261"/>
      <c r="BO65" s="140">
        <v>1</v>
      </c>
      <c r="BP65" s="254" t="str">
        <f>IF($P$31=0,"",$P$31)</f>
        <v/>
      </c>
      <c r="BQ65" s="255"/>
      <c r="BR65" s="256"/>
      <c r="BS65" s="120" t="str">
        <f>IF($S$31=0,"",$S$31)</f>
        <v/>
      </c>
      <c r="BT65" s="257" t="str">
        <f>IF($N$29="","","Definição de ângulos")</f>
        <v/>
      </c>
      <c r="BU65" s="252"/>
      <c r="BV65" s="23"/>
      <c r="BW65" s="23"/>
      <c r="BX65" s="23"/>
      <c r="BY65" s="23"/>
      <c r="BZ65" s="23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</row>
    <row r="66" spans="1:164" ht="27" customHeight="1">
      <c r="A66" s="310"/>
      <c r="B66" s="217" t="str">
        <f>IF($B$32=0,"",$B$32)</f>
        <v/>
      </c>
      <c r="C66" s="217" t="str">
        <f>IF($C$32=0,"",$C$32)</f>
        <v/>
      </c>
      <c r="D66" s="217" t="str">
        <f>IF($D$32=0,"",$D$32)</f>
        <v/>
      </c>
      <c r="E66" s="195" t="s">
        <v>8</v>
      </c>
      <c r="F66" s="195"/>
      <c r="G66" s="23"/>
      <c r="H66" s="23"/>
      <c r="I66" s="23"/>
      <c r="J66" s="23"/>
      <c r="K66" s="23"/>
      <c r="N66" s="261"/>
      <c r="O66" s="102">
        <v>2</v>
      </c>
      <c r="P66" s="254" t="str">
        <f>IF($P$32=0,"",$P$32)</f>
        <v/>
      </c>
      <c r="Q66" s="255"/>
      <c r="R66" s="256"/>
      <c r="S66" s="120" t="str">
        <f>IF($S$32=0,"",$S$32)</f>
        <v/>
      </c>
      <c r="T66" s="257" t="str">
        <f>IF($N$29="","","Ritmo do exercício")</f>
        <v/>
      </c>
      <c r="U66" s="252"/>
      <c r="V66" s="21"/>
      <c r="W66" s="21"/>
      <c r="X66" s="21"/>
      <c r="Y66" s="21"/>
      <c r="Z66" s="21"/>
      <c r="AA66" s="38"/>
      <c r="AB66" s="310"/>
      <c r="AC66" s="217" t="str">
        <f>IF($B$32=0,"",$B$32)</f>
        <v/>
      </c>
      <c r="AD66" s="217" t="str">
        <f>IF($C$32=0,"",$C$32)</f>
        <v/>
      </c>
      <c r="AE66" s="217" t="str">
        <f>IF($D$32=0,"",$D$32)</f>
        <v/>
      </c>
      <c r="AF66" s="195" t="s">
        <v>8</v>
      </c>
      <c r="AG66" s="195"/>
      <c r="AH66" s="23"/>
      <c r="AI66" s="23"/>
      <c r="AJ66" s="23"/>
      <c r="AK66" s="23"/>
      <c r="AL66" s="23"/>
      <c r="AN66" s="261"/>
      <c r="AO66" s="104">
        <v>2</v>
      </c>
      <c r="AP66" s="254" t="str">
        <f>IF($P$32=0,"",$P$32)</f>
        <v/>
      </c>
      <c r="AQ66" s="255"/>
      <c r="AR66" s="256"/>
      <c r="AS66" s="120" t="str">
        <f>IF($S$32=0,"",$S$32)</f>
        <v/>
      </c>
      <c r="AT66" s="251" t="str">
        <f>IF($N$29="","","Ritmo do exercício")</f>
        <v/>
      </c>
      <c r="AU66" s="252"/>
      <c r="AV66" s="21"/>
      <c r="AW66" s="21"/>
      <c r="AX66" s="21"/>
      <c r="AY66" s="21"/>
      <c r="AZ66" s="21"/>
      <c r="BA66" s="310"/>
      <c r="BB66" s="217" t="str">
        <f>IF($B$32=0,"",$B$32)</f>
        <v/>
      </c>
      <c r="BC66" s="217" t="str">
        <f>IF($C$32=0,"",$C$32)</f>
        <v/>
      </c>
      <c r="BD66" s="217" t="str">
        <f>IF($D$32=0,"",$D$32)</f>
        <v/>
      </c>
      <c r="BE66" s="195" t="s">
        <v>8</v>
      </c>
      <c r="BF66" s="195"/>
      <c r="BG66" s="23"/>
      <c r="BH66" s="23"/>
      <c r="BI66" s="23"/>
      <c r="BJ66" s="23"/>
      <c r="BK66" s="23"/>
      <c r="BN66" s="261"/>
      <c r="BO66" s="140">
        <v>2</v>
      </c>
      <c r="BP66" s="254" t="str">
        <f>IF($P$32=0,"",$P$32)</f>
        <v/>
      </c>
      <c r="BQ66" s="255"/>
      <c r="BR66" s="256"/>
      <c r="BS66" s="120" t="str">
        <f>IF($S$32=0,"",$S$32)</f>
        <v/>
      </c>
      <c r="BT66" s="257" t="str">
        <f>IF($N$29="","","Ritmo do exercício")</f>
        <v/>
      </c>
      <c r="BU66" s="252"/>
      <c r="BV66" s="21"/>
      <c r="BW66" s="21"/>
      <c r="BX66" s="21"/>
      <c r="BY66" s="21"/>
      <c r="BZ66" s="21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</row>
    <row r="67" spans="1:164" ht="27" customHeight="1">
      <c r="A67" s="310"/>
      <c r="B67" s="218"/>
      <c r="C67" s="218"/>
      <c r="D67" s="218"/>
      <c r="E67" s="195" t="s">
        <v>9</v>
      </c>
      <c r="F67" s="195"/>
      <c r="G67" s="23"/>
      <c r="H67" s="23"/>
      <c r="I67" s="23"/>
      <c r="J67" s="23"/>
      <c r="K67" s="23"/>
      <c r="N67" s="261"/>
      <c r="O67" s="102">
        <v>3</v>
      </c>
      <c r="P67" s="254" t="str">
        <f>IF($P$33=0,"",$P$33)</f>
        <v/>
      </c>
      <c r="Q67" s="255"/>
      <c r="R67" s="256"/>
      <c r="S67" s="120" t="str">
        <f>IF($S$33=0,"",$S$33)</f>
        <v/>
      </c>
      <c r="T67" s="257" t="str">
        <f>IF($N$29="","","Receção")</f>
        <v/>
      </c>
      <c r="U67" s="252"/>
      <c r="V67" s="21"/>
      <c r="W67" s="21"/>
      <c r="X67" s="21"/>
      <c r="Y67" s="21"/>
      <c r="Z67" s="21"/>
      <c r="AA67" s="38"/>
      <c r="AB67" s="310"/>
      <c r="AC67" s="218"/>
      <c r="AD67" s="218"/>
      <c r="AE67" s="218"/>
      <c r="AF67" s="195" t="s">
        <v>9</v>
      </c>
      <c r="AG67" s="195"/>
      <c r="AH67" s="23"/>
      <c r="AI67" s="23"/>
      <c r="AJ67" s="23"/>
      <c r="AK67" s="23"/>
      <c r="AL67" s="23"/>
      <c r="AN67" s="261"/>
      <c r="AO67" s="104">
        <v>3</v>
      </c>
      <c r="AP67" s="254" t="str">
        <f>IF($P$33=0,"",$P$33)</f>
        <v/>
      </c>
      <c r="AQ67" s="255"/>
      <c r="AR67" s="256"/>
      <c r="AS67" s="120" t="str">
        <f>IF($S$33=0,"",$S$33)</f>
        <v/>
      </c>
      <c r="AT67" s="251" t="str">
        <f>IF($N$29="","","Receção")</f>
        <v/>
      </c>
      <c r="AU67" s="252"/>
      <c r="AV67" s="21"/>
      <c r="AW67" s="21"/>
      <c r="AX67" s="21"/>
      <c r="AY67" s="21"/>
      <c r="AZ67" s="21"/>
      <c r="BA67" s="310"/>
      <c r="BB67" s="218"/>
      <c r="BC67" s="218"/>
      <c r="BD67" s="218"/>
      <c r="BE67" s="195" t="s">
        <v>9</v>
      </c>
      <c r="BF67" s="195"/>
      <c r="BG67" s="23"/>
      <c r="BH67" s="23"/>
      <c r="BI67" s="23"/>
      <c r="BJ67" s="23"/>
      <c r="BK67" s="23"/>
      <c r="BN67" s="261"/>
      <c r="BO67" s="140">
        <v>3</v>
      </c>
      <c r="BP67" s="254" t="str">
        <f>IF($P$33=0,"",$P$33)</f>
        <v/>
      </c>
      <c r="BQ67" s="255"/>
      <c r="BR67" s="256"/>
      <c r="BS67" s="120" t="str">
        <f>IF($S$33=0,"",$S$33)</f>
        <v/>
      </c>
      <c r="BT67" s="257" t="str">
        <f>IF($N$29="","","Receção")</f>
        <v/>
      </c>
      <c r="BU67" s="252"/>
      <c r="BV67" s="21"/>
      <c r="BW67" s="21"/>
      <c r="BX67" s="21"/>
      <c r="BY67" s="21"/>
      <c r="BZ67" s="21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</row>
    <row r="68" spans="1:164" ht="27" customHeight="1">
      <c r="A68" s="310"/>
      <c r="B68" s="218"/>
      <c r="C68" s="218"/>
      <c r="D68" s="218"/>
      <c r="E68" s="266" t="s">
        <v>40</v>
      </c>
      <c r="F68" s="265"/>
      <c r="G68" s="23"/>
      <c r="H68" s="23"/>
      <c r="I68" s="23"/>
      <c r="J68" s="23"/>
      <c r="K68" s="23"/>
      <c r="N68" s="261"/>
      <c r="O68" s="102">
        <v>4</v>
      </c>
      <c r="P68" s="254" t="str">
        <f>IF($P$34=0,"",$P$34)</f>
        <v/>
      </c>
      <c r="Q68" s="255"/>
      <c r="R68" s="256"/>
      <c r="S68" s="120" t="str">
        <f>IF($S$34=0,"",$S$34)</f>
        <v/>
      </c>
      <c r="T68" s="258" t="str">
        <f>IF($N$29="","","Total")</f>
        <v/>
      </c>
      <c r="U68" s="259"/>
      <c r="V68" s="214"/>
      <c r="W68" s="215"/>
      <c r="X68" s="215"/>
      <c r="Y68" s="215"/>
      <c r="Z68" s="216"/>
      <c r="AA68" s="37"/>
      <c r="AB68" s="310"/>
      <c r="AC68" s="218"/>
      <c r="AD68" s="218"/>
      <c r="AE68" s="218"/>
      <c r="AF68" s="266" t="s">
        <v>40</v>
      </c>
      <c r="AG68" s="265"/>
      <c r="AH68" s="23"/>
      <c r="AI68" s="23"/>
      <c r="AJ68" s="23"/>
      <c r="AK68" s="23"/>
      <c r="AL68" s="23"/>
      <c r="AN68" s="261"/>
      <c r="AO68" s="104">
        <v>4</v>
      </c>
      <c r="AP68" s="254" t="str">
        <f>IF($P$34=0,"",$P$34)</f>
        <v/>
      </c>
      <c r="AQ68" s="255"/>
      <c r="AR68" s="256"/>
      <c r="AS68" s="120" t="str">
        <f>IF($S$34=0,"",$S$34)</f>
        <v/>
      </c>
      <c r="AT68" s="263" t="str">
        <f>IF($N$29="","","Total")</f>
        <v/>
      </c>
      <c r="AU68" s="259"/>
      <c r="AV68" s="214"/>
      <c r="AW68" s="215"/>
      <c r="AX68" s="215"/>
      <c r="AY68" s="215"/>
      <c r="AZ68" s="216"/>
      <c r="BA68" s="310"/>
      <c r="BB68" s="218"/>
      <c r="BC68" s="218"/>
      <c r="BD68" s="218"/>
      <c r="BE68" s="266" t="s">
        <v>40</v>
      </c>
      <c r="BF68" s="265"/>
      <c r="BG68" s="23"/>
      <c r="BH68" s="23"/>
      <c r="BI68" s="23"/>
      <c r="BJ68" s="23"/>
      <c r="BK68" s="23"/>
      <c r="BN68" s="261"/>
      <c r="BO68" s="140">
        <v>4</v>
      </c>
      <c r="BP68" s="254" t="str">
        <f>IF($P$34=0,"",$P$34)</f>
        <v/>
      </c>
      <c r="BQ68" s="255"/>
      <c r="BR68" s="256"/>
      <c r="BS68" s="120" t="str">
        <f>IF($S$34=0,"",$S$34)</f>
        <v/>
      </c>
      <c r="BT68" s="258" t="str">
        <f>IF($N$29="","","Total")</f>
        <v/>
      </c>
      <c r="BU68" s="259"/>
      <c r="BV68" s="214"/>
      <c r="BW68" s="215"/>
      <c r="BX68" s="215"/>
      <c r="BY68" s="215"/>
      <c r="BZ68" s="216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</row>
    <row r="69" spans="1:164" ht="27" customHeight="1">
      <c r="A69" s="310"/>
      <c r="B69" s="218"/>
      <c r="C69" s="218"/>
      <c r="D69" s="218"/>
      <c r="E69" s="251" t="s">
        <v>10</v>
      </c>
      <c r="F69" s="252"/>
      <c r="G69" s="21"/>
      <c r="H69" s="21"/>
      <c r="I69" s="21"/>
      <c r="J69" s="21"/>
      <c r="K69" s="21"/>
      <c r="N69" s="262"/>
      <c r="O69" s="102">
        <v>5</v>
      </c>
      <c r="P69" s="254" t="str">
        <f>IF($P$35=0,"",$P$35)</f>
        <v/>
      </c>
      <c r="Q69" s="255"/>
      <c r="R69" s="256"/>
      <c r="S69" s="120" t="str">
        <f>IF($S$35=0,"",$S$35)</f>
        <v/>
      </c>
      <c r="T69" s="7"/>
      <c r="U69" s="7"/>
      <c r="V69" s="7"/>
      <c r="AB69" s="310"/>
      <c r="AC69" s="218"/>
      <c r="AD69" s="218"/>
      <c r="AE69" s="218"/>
      <c r="AF69" s="251" t="s">
        <v>10</v>
      </c>
      <c r="AG69" s="252"/>
      <c r="AH69" s="21"/>
      <c r="AI69" s="21"/>
      <c r="AJ69" s="21"/>
      <c r="AK69" s="21"/>
      <c r="AL69" s="21"/>
      <c r="AN69" s="262"/>
      <c r="AO69" s="104">
        <v>5</v>
      </c>
      <c r="AP69" s="254" t="str">
        <f>IF($P$35=0,"",$P$35)</f>
        <v/>
      </c>
      <c r="AQ69" s="255"/>
      <c r="AR69" s="256"/>
      <c r="AS69" s="120" t="str">
        <f>IF($S$35=0,"",$S$35)</f>
        <v/>
      </c>
      <c r="AT69" s="7"/>
      <c r="AU69" s="7"/>
      <c r="AV69" s="7"/>
      <c r="BA69" s="310"/>
      <c r="BB69" s="218"/>
      <c r="BC69" s="218"/>
      <c r="BD69" s="218"/>
      <c r="BE69" s="251" t="s">
        <v>10</v>
      </c>
      <c r="BF69" s="252"/>
      <c r="BG69" s="21"/>
      <c r="BH69" s="21"/>
      <c r="BI69" s="21"/>
      <c r="BJ69" s="21"/>
      <c r="BK69" s="21"/>
      <c r="BN69" s="262"/>
      <c r="BO69" s="140">
        <v>5</v>
      </c>
      <c r="BP69" s="254" t="str">
        <f>IF($P$35=0,"",$P$35)</f>
        <v/>
      </c>
      <c r="BQ69" s="255"/>
      <c r="BR69" s="256"/>
      <c r="BS69" s="120" t="str">
        <f>IF($S$35=0,"",$S$35)</f>
        <v/>
      </c>
      <c r="BT69" s="7"/>
      <c r="BU69" s="7"/>
      <c r="BV69" s="7"/>
    </row>
    <row r="70" spans="1:164" ht="27" customHeight="1">
      <c r="A70" s="310"/>
      <c r="B70" s="218"/>
      <c r="C70" s="218"/>
      <c r="D70" s="218"/>
      <c r="E70" s="251" t="s">
        <v>96</v>
      </c>
      <c r="F70" s="252"/>
      <c r="G70" s="21"/>
      <c r="H70" s="21"/>
      <c r="I70" s="21"/>
      <c r="J70" s="21"/>
      <c r="K70" s="21"/>
      <c r="R70" s="267" t="s">
        <v>85</v>
      </c>
      <c r="S70" s="267"/>
      <c r="T70" s="61" t="s">
        <v>59</v>
      </c>
      <c r="U70" s="61" t="s">
        <v>60</v>
      </c>
      <c r="V70" s="61" t="s">
        <v>61</v>
      </c>
      <c r="W70" s="61" t="s">
        <v>72</v>
      </c>
      <c r="AB70" s="310"/>
      <c r="AC70" s="218"/>
      <c r="AD70" s="218"/>
      <c r="AE70" s="218"/>
      <c r="AF70" s="251" t="s">
        <v>96</v>
      </c>
      <c r="AG70" s="252"/>
      <c r="AH70" s="21"/>
      <c r="AI70" s="21"/>
      <c r="AJ70" s="21"/>
      <c r="AK70" s="21"/>
      <c r="AL70" s="21"/>
      <c r="AR70" s="267" t="s">
        <v>203</v>
      </c>
      <c r="AS70" s="267"/>
      <c r="AT70" s="61" t="s">
        <v>59</v>
      </c>
      <c r="AU70" s="61" t="s">
        <v>60</v>
      </c>
      <c r="AV70" s="61" t="s">
        <v>61</v>
      </c>
      <c r="AW70" s="61" t="s">
        <v>72</v>
      </c>
      <c r="BA70" s="310"/>
      <c r="BB70" s="218"/>
      <c r="BC70" s="218"/>
      <c r="BD70" s="218"/>
      <c r="BE70" s="251" t="s">
        <v>96</v>
      </c>
      <c r="BF70" s="252"/>
      <c r="BG70" s="21"/>
      <c r="BH70" s="21"/>
      <c r="BI70" s="21"/>
      <c r="BJ70" s="21"/>
      <c r="BK70" s="21"/>
      <c r="BR70" s="267" t="s">
        <v>207</v>
      </c>
      <c r="BS70" s="267"/>
      <c r="BT70" s="61" t="s">
        <v>59</v>
      </c>
      <c r="BU70" s="61" t="s">
        <v>60</v>
      </c>
      <c r="BV70" s="61" t="s">
        <v>61</v>
      </c>
      <c r="BW70" s="61" t="s">
        <v>72</v>
      </c>
    </row>
    <row r="71" spans="1:164" ht="27" customHeight="1">
      <c r="A71" s="311"/>
      <c r="B71" s="219"/>
      <c r="C71" s="219"/>
      <c r="D71" s="219"/>
      <c r="E71" s="271" t="s">
        <v>11</v>
      </c>
      <c r="F71" s="271"/>
      <c r="G71" s="214"/>
      <c r="H71" s="215"/>
      <c r="I71" s="215"/>
      <c r="J71" s="215"/>
      <c r="K71" s="216"/>
      <c r="R71" s="267"/>
      <c r="S71" s="267"/>
      <c r="T71" s="27"/>
      <c r="U71" s="27"/>
      <c r="V71" s="27"/>
      <c r="W71" s="31"/>
      <c r="AB71" s="311"/>
      <c r="AC71" s="219"/>
      <c r="AD71" s="219"/>
      <c r="AE71" s="219"/>
      <c r="AF71" s="271" t="s">
        <v>11</v>
      </c>
      <c r="AG71" s="271"/>
      <c r="AH71" s="228"/>
      <c r="AI71" s="228"/>
      <c r="AJ71" s="228"/>
      <c r="AK71" s="228"/>
      <c r="AL71" s="228"/>
      <c r="AR71" s="267"/>
      <c r="AS71" s="267"/>
      <c r="AT71" s="27"/>
      <c r="AU71" s="27"/>
      <c r="AV71" s="27"/>
      <c r="AW71" s="31"/>
      <c r="BA71" s="311"/>
      <c r="BB71" s="219"/>
      <c r="BC71" s="219"/>
      <c r="BD71" s="219"/>
      <c r="BE71" s="271" t="s">
        <v>11</v>
      </c>
      <c r="BF71" s="271"/>
      <c r="BG71" s="214"/>
      <c r="BH71" s="215"/>
      <c r="BI71" s="215"/>
      <c r="BJ71" s="215"/>
      <c r="BK71" s="216"/>
      <c r="BR71" s="267"/>
      <c r="BS71" s="267"/>
      <c r="BT71" s="27"/>
      <c r="BU71" s="27"/>
      <c r="BV71" s="27"/>
      <c r="BW71" s="31"/>
    </row>
  </sheetData>
  <sheetProtection sheet="1" objects="1" scenarios="1" selectLockedCells="1"/>
  <sortState ref="GY18:GY44">
    <sortCondition ref="GY18:GY44"/>
  </sortState>
  <mergeCells count="710">
    <mergeCell ref="BT67:BU67"/>
    <mergeCell ref="BE68:BF68"/>
    <mergeCell ref="BP68:BR68"/>
    <mergeCell ref="BT68:BU68"/>
    <mergeCell ref="BV68:BZ68"/>
    <mergeCell ref="BE69:BF69"/>
    <mergeCell ref="BP69:BR69"/>
    <mergeCell ref="BE70:BF70"/>
    <mergeCell ref="BR70:BS71"/>
    <mergeCell ref="BE71:BF71"/>
    <mergeCell ref="BG71:BK71"/>
    <mergeCell ref="BN63:BN69"/>
    <mergeCell ref="BO63:BR64"/>
    <mergeCell ref="BT63:BU63"/>
    <mergeCell ref="BE61:BF61"/>
    <mergeCell ref="BP61:BR61"/>
    <mergeCell ref="BT61:BU61"/>
    <mergeCell ref="BE62:BF62"/>
    <mergeCell ref="BG62:BK62"/>
    <mergeCell ref="BP62:BR62"/>
    <mergeCell ref="BT62:BU62"/>
    <mergeCell ref="BV62:BZ62"/>
    <mergeCell ref="BA64:BA71"/>
    <mergeCell ref="BB64:BB65"/>
    <mergeCell ref="BC64:BC65"/>
    <mergeCell ref="BD64:BD65"/>
    <mergeCell ref="BE64:BF65"/>
    <mergeCell ref="BT64:BU64"/>
    <mergeCell ref="BP65:BR65"/>
    <mergeCell ref="BT65:BU65"/>
    <mergeCell ref="BB66:BB71"/>
    <mergeCell ref="BC66:BC71"/>
    <mergeCell ref="BD66:BD71"/>
    <mergeCell ref="BE66:BF66"/>
    <mergeCell ref="BP66:BR66"/>
    <mergeCell ref="BT66:BU66"/>
    <mergeCell ref="BE67:BF67"/>
    <mergeCell ref="BP67:BR67"/>
    <mergeCell ref="BA55:BA62"/>
    <mergeCell ref="BB55:BB56"/>
    <mergeCell ref="BC55:BC56"/>
    <mergeCell ref="BD55:BD56"/>
    <mergeCell ref="BE55:BF56"/>
    <mergeCell ref="BP55:BR55"/>
    <mergeCell ref="BT55:BU55"/>
    <mergeCell ref="BP56:BR56"/>
    <mergeCell ref="BT56:BU56"/>
    <mergeCell ref="BB57:BB62"/>
    <mergeCell ref="BC57:BC62"/>
    <mergeCell ref="BD57:BD62"/>
    <mergeCell ref="BE57:BF57"/>
    <mergeCell ref="BN57:BN62"/>
    <mergeCell ref="BO57:BR58"/>
    <mergeCell ref="BT57:BU57"/>
    <mergeCell ref="BE58:BF58"/>
    <mergeCell ref="BT58:BU58"/>
    <mergeCell ref="BE59:BF59"/>
    <mergeCell ref="BP59:BR59"/>
    <mergeCell ref="BT59:BU59"/>
    <mergeCell ref="BE60:BF60"/>
    <mergeCell ref="BP60:BR60"/>
    <mergeCell ref="BT60:BU60"/>
    <mergeCell ref="BN48:BZ48"/>
    <mergeCell ref="BE49:BF49"/>
    <mergeCell ref="BT49:BU50"/>
    <mergeCell ref="BE50:BF50"/>
    <mergeCell ref="BE51:BF51"/>
    <mergeCell ref="BN51:BN56"/>
    <mergeCell ref="BO51:BR52"/>
    <mergeCell ref="BT51:BU51"/>
    <mergeCell ref="BE52:BF52"/>
    <mergeCell ref="BT52:BU52"/>
    <mergeCell ref="BE53:BF53"/>
    <mergeCell ref="BG53:BK53"/>
    <mergeCell ref="BP53:BR53"/>
    <mergeCell ref="BT53:BU53"/>
    <mergeCell ref="BP54:BR54"/>
    <mergeCell ref="BT54:BU54"/>
    <mergeCell ref="BV56:BZ56"/>
    <mergeCell ref="BA45:BK45"/>
    <mergeCell ref="BA46:BA53"/>
    <mergeCell ref="BB46:BB47"/>
    <mergeCell ref="BC46:BC47"/>
    <mergeCell ref="BD46:BD47"/>
    <mergeCell ref="BE46:BF47"/>
    <mergeCell ref="BB48:BB53"/>
    <mergeCell ref="BC48:BC53"/>
    <mergeCell ref="BD48:BD53"/>
    <mergeCell ref="BE48:BF48"/>
    <mergeCell ref="BY41:BZ41"/>
    <mergeCell ref="BR42:BS42"/>
    <mergeCell ref="BT42:BV42"/>
    <mergeCell ref="BC43:BD43"/>
    <mergeCell ref="BE43:BG43"/>
    <mergeCell ref="BH43:BK43"/>
    <mergeCell ref="BN43:BO43"/>
    <mergeCell ref="BP43:BQ43"/>
    <mergeCell ref="BR43:BS43"/>
    <mergeCell ref="BT43:BX43"/>
    <mergeCell ref="BT34:BU34"/>
    <mergeCell ref="BE35:BF35"/>
    <mergeCell ref="BP35:BR35"/>
    <mergeCell ref="BE36:BF36"/>
    <mergeCell ref="BR36:BS37"/>
    <mergeCell ref="BE37:BF37"/>
    <mergeCell ref="BG37:BK37"/>
    <mergeCell ref="BF40:BQ42"/>
    <mergeCell ref="BR40:BS40"/>
    <mergeCell ref="BT40:BX40"/>
    <mergeCell ref="BR41:BS41"/>
    <mergeCell ref="BT41:BV41"/>
    <mergeCell ref="BW41:BW42"/>
    <mergeCell ref="BX41:BX42"/>
    <mergeCell ref="BV28:BZ28"/>
    <mergeCell ref="BN29:BN35"/>
    <mergeCell ref="BO29:BR30"/>
    <mergeCell ref="BT29:BU29"/>
    <mergeCell ref="BV34:BZ34"/>
    <mergeCell ref="BA30:BA37"/>
    <mergeCell ref="BB30:BB31"/>
    <mergeCell ref="BC30:BC31"/>
    <mergeCell ref="BD30:BD31"/>
    <mergeCell ref="BE30:BF31"/>
    <mergeCell ref="BT30:BU30"/>
    <mergeCell ref="BP31:BR31"/>
    <mergeCell ref="BT31:BU31"/>
    <mergeCell ref="BB32:BB37"/>
    <mergeCell ref="BC32:BC37"/>
    <mergeCell ref="BD32:BD37"/>
    <mergeCell ref="BE32:BF32"/>
    <mergeCell ref="BP32:BR32"/>
    <mergeCell ref="BT32:BU32"/>
    <mergeCell ref="BE33:BF33"/>
    <mergeCell ref="BP33:BR33"/>
    <mergeCell ref="BT33:BU33"/>
    <mergeCell ref="BE34:BF34"/>
    <mergeCell ref="BP34:BR34"/>
    <mergeCell ref="BP26:BR26"/>
    <mergeCell ref="BT26:BU26"/>
    <mergeCell ref="BE27:BF27"/>
    <mergeCell ref="BP27:BR27"/>
    <mergeCell ref="BT27:BU27"/>
    <mergeCell ref="BE28:BF28"/>
    <mergeCell ref="BG28:BK28"/>
    <mergeCell ref="BP28:BR28"/>
    <mergeCell ref="BT28:BU28"/>
    <mergeCell ref="BT20:BU20"/>
    <mergeCell ref="BV22:BZ22"/>
    <mergeCell ref="BA21:BA28"/>
    <mergeCell ref="BB21:BB22"/>
    <mergeCell ref="BC21:BC22"/>
    <mergeCell ref="BD21:BD22"/>
    <mergeCell ref="BE21:BF22"/>
    <mergeCell ref="BP21:BR21"/>
    <mergeCell ref="BT21:BU21"/>
    <mergeCell ref="BP22:BR22"/>
    <mergeCell ref="BT22:BU22"/>
    <mergeCell ref="BB23:BB28"/>
    <mergeCell ref="BC23:BC28"/>
    <mergeCell ref="BD23:BD28"/>
    <mergeCell ref="BE23:BF23"/>
    <mergeCell ref="BN23:BN28"/>
    <mergeCell ref="BO23:BR24"/>
    <mergeCell ref="BT23:BU23"/>
    <mergeCell ref="BE24:BF24"/>
    <mergeCell ref="BT24:BU24"/>
    <mergeCell ref="BE25:BF25"/>
    <mergeCell ref="BP25:BR25"/>
    <mergeCell ref="BT25:BU25"/>
    <mergeCell ref="BE26:BF26"/>
    <mergeCell ref="BC8:BD8"/>
    <mergeCell ref="BE8:BG8"/>
    <mergeCell ref="BH8:BK8"/>
    <mergeCell ref="BN8:BO8"/>
    <mergeCell ref="BP8:BQ8"/>
    <mergeCell ref="BR8:BS8"/>
    <mergeCell ref="BT8:BX8"/>
    <mergeCell ref="BA10:BK10"/>
    <mergeCell ref="BA11:BA19"/>
    <mergeCell ref="BB11:BB13"/>
    <mergeCell ref="BC11:BC13"/>
    <mergeCell ref="BD11:BD13"/>
    <mergeCell ref="BE11:BF13"/>
    <mergeCell ref="BG11:BG12"/>
    <mergeCell ref="BH11:BH12"/>
    <mergeCell ref="BI11:BI12"/>
    <mergeCell ref="BJ11:BJ12"/>
    <mergeCell ref="BK11:BK12"/>
    <mergeCell ref="BB14:BB19"/>
    <mergeCell ref="BC14:BC19"/>
    <mergeCell ref="BD14:BD19"/>
    <mergeCell ref="BE14:BF14"/>
    <mergeCell ref="BN14:BZ14"/>
    <mergeCell ref="BE15:BF15"/>
    <mergeCell ref="BF5:BQ7"/>
    <mergeCell ref="BR5:BS5"/>
    <mergeCell ref="BT5:BX5"/>
    <mergeCell ref="BR6:BS6"/>
    <mergeCell ref="BT6:BV6"/>
    <mergeCell ref="BW6:BW7"/>
    <mergeCell ref="BX6:BX7"/>
    <mergeCell ref="BY6:BZ6"/>
    <mergeCell ref="BR7:BS7"/>
    <mergeCell ref="BT7:BV7"/>
    <mergeCell ref="T40:X40"/>
    <mergeCell ref="R41:S41"/>
    <mergeCell ref="T41:V41"/>
    <mergeCell ref="W41:W42"/>
    <mergeCell ref="X41:X42"/>
    <mergeCell ref="R42:S42"/>
    <mergeCell ref="T42:V42"/>
    <mergeCell ref="R43:S43"/>
    <mergeCell ref="T43:X43"/>
    <mergeCell ref="AF71:AG71"/>
    <mergeCell ref="AH71:AL71"/>
    <mergeCell ref="AT57:AU57"/>
    <mergeCell ref="AT53:AU53"/>
    <mergeCell ref="W6:W7"/>
    <mergeCell ref="X6:X7"/>
    <mergeCell ref="T5:X5"/>
    <mergeCell ref="AR5:AS5"/>
    <mergeCell ref="AT5:AX5"/>
    <mergeCell ref="AR6:AS6"/>
    <mergeCell ref="AT6:AV6"/>
    <mergeCell ref="AW6:AW7"/>
    <mergeCell ref="AX6:AX7"/>
    <mergeCell ref="AR7:AS7"/>
    <mergeCell ref="AT7:AV7"/>
    <mergeCell ref="AR40:AS40"/>
    <mergeCell ref="AT40:AX40"/>
    <mergeCell ref="AR41:AS41"/>
    <mergeCell ref="AT41:AV41"/>
    <mergeCell ref="AW41:AW42"/>
    <mergeCell ref="AX41:AX42"/>
    <mergeCell ref="AR42:AS42"/>
    <mergeCell ref="AT42:AV42"/>
    <mergeCell ref="AR43:AS43"/>
    <mergeCell ref="AF64:AG65"/>
    <mergeCell ref="AF68:AG68"/>
    <mergeCell ref="V56:Z56"/>
    <mergeCell ref="Y41:Z41"/>
    <mergeCell ref="AR8:AS8"/>
    <mergeCell ref="AT8:AX8"/>
    <mergeCell ref="AF67:AG67"/>
    <mergeCell ref="V68:Z68"/>
    <mergeCell ref="AC57:AC62"/>
    <mergeCell ref="AD57:AD62"/>
    <mergeCell ref="AE57:AE62"/>
    <mergeCell ref="AB64:AB71"/>
    <mergeCell ref="AC64:AC65"/>
    <mergeCell ref="AF69:AG69"/>
    <mergeCell ref="AF70:AG70"/>
    <mergeCell ref="V62:Z62"/>
    <mergeCell ref="AB55:AB62"/>
    <mergeCell ref="AP30:AR30"/>
    <mergeCell ref="AP31:AR31"/>
    <mergeCell ref="AP32:AR32"/>
    <mergeCell ref="AT67:AU67"/>
    <mergeCell ref="AT68:AU68"/>
    <mergeCell ref="AV68:AZ68"/>
    <mergeCell ref="AR70:AS71"/>
    <mergeCell ref="AP66:AR66"/>
    <mergeCell ref="AP67:AR67"/>
    <mergeCell ref="AP68:AR68"/>
    <mergeCell ref="AP69:AR69"/>
    <mergeCell ref="AP33:AR33"/>
    <mergeCell ref="AP34:AR34"/>
    <mergeCell ref="AP35:AR35"/>
    <mergeCell ref="AP36:AR36"/>
    <mergeCell ref="AP37:AR37"/>
    <mergeCell ref="HF54:HF57"/>
    <mergeCell ref="P19:R19"/>
    <mergeCell ref="P20:R20"/>
    <mergeCell ref="P21:R21"/>
    <mergeCell ref="P22:R22"/>
    <mergeCell ref="HF18:HF21"/>
    <mergeCell ref="HF22:HF25"/>
    <mergeCell ref="HF26:HF29"/>
    <mergeCell ref="HF30:HF33"/>
    <mergeCell ref="HF34:HF37"/>
    <mergeCell ref="HF38:HF41"/>
    <mergeCell ref="HF42:HF45"/>
    <mergeCell ref="AT28:AW28"/>
    <mergeCell ref="AT35:AW35"/>
    <mergeCell ref="AT36:AW36"/>
    <mergeCell ref="AT37:AW37"/>
    <mergeCell ref="FU34:FU39"/>
    <mergeCell ref="AT31:AW31"/>
    <mergeCell ref="O29:R30"/>
    <mergeCell ref="P31:R31"/>
    <mergeCell ref="P32:R32"/>
    <mergeCell ref="P33:R33"/>
    <mergeCell ref="P34:R34"/>
    <mergeCell ref="R40:S40"/>
    <mergeCell ref="T32:U32"/>
    <mergeCell ref="T26:U26"/>
    <mergeCell ref="T28:U28"/>
    <mergeCell ref="T29:U29"/>
    <mergeCell ref="V28:Z28"/>
    <mergeCell ref="AG33:AG37"/>
    <mergeCell ref="AH33:AL34"/>
    <mergeCell ref="AN24:AN28"/>
    <mergeCell ref="AP28:AS28"/>
    <mergeCell ref="AD34:AE34"/>
    <mergeCell ref="AD35:AE35"/>
    <mergeCell ref="AL35:AL37"/>
    <mergeCell ref="AD36:AE36"/>
    <mergeCell ref="AD37:AE37"/>
    <mergeCell ref="AB31:AB37"/>
    <mergeCell ref="AC33:AC37"/>
    <mergeCell ref="AH17:AL18"/>
    <mergeCell ref="AP24:AR24"/>
    <mergeCell ref="AP25:AR25"/>
    <mergeCell ref="AP26:AR26"/>
    <mergeCell ref="AP27:AR27"/>
    <mergeCell ref="AP29:AR29"/>
    <mergeCell ref="C8:D8"/>
    <mergeCell ref="AD8:AE8"/>
    <mergeCell ref="D11:D13"/>
    <mergeCell ref="N17:N22"/>
    <mergeCell ref="G19:K19"/>
    <mergeCell ref="E18:F18"/>
    <mergeCell ref="O17:R18"/>
    <mergeCell ref="AD21:AE21"/>
    <mergeCell ref="P26:R26"/>
    <mergeCell ref="P27:R27"/>
    <mergeCell ref="P28:R28"/>
    <mergeCell ref="O23:R24"/>
    <mergeCell ref="N29:N35"/>
    <mergeCell ref="P35:R35"/>
    <mergeCell ref="E24:F24"/>
    <mergeCell ref="T34:U34"/>
    <mergeCell ref="T30:U30"/>
    <mergeCell ref="T31:U31"/>
    <mergeCell ref="AT65:AU65"/>
    <mergeCell ref="AF66:AG66"/>
    <mergeCell ref="AT66:AU66"/>
    <mergeCell ref="AT63:AU63"/>
    <mergeCell ref="AT64:AU64"/>
    <mergeCell ref="AT61:AU61"/>
    <mergeCell ref="AF62:AG62"/>
    <mergeCell ref="AH62:AL62"/>
    <mergeCell ref="AT62:AU62"/>
    <mergeCell ref="AN57:AN62"/>
    <mergeCell ref="AF57:AG57"/>
    <mergeCell ref="AF61:AG61"/>
    <mergeCell ref="AP59:AR59"/>
    <mergeCell ref="AP60:AR60"/>
    <mergeCell ref="AT58:AU58"/>
    <mergeCell ref="AF59:AG59"/>
    <mergeCell ref="AT59:AU59"/>
    <mergeCell ref="AF60:AG60"/>
    <mergeCell ref="AT60:AU60"/>
    <mergeCell ref="AP61:AR61"/>
    <mergeCell ref="AP62:AR62"/>
    <mergeCell ref="AN63:AN69"/>
    <mergeCell ref="AO63:AR64"/>
    <mergeCell ref="AP65:AR65"/>
    <mergeCell ref="A55:A62"/>
    <mergeCell ref="A64:A71"/>
    <mergeCell ref="AB46:AB53"/>
    <mergeCell ref="AE46:AE47"/>
    <mergeCell ref="AF46:AG47"/>
    <mergeCell ref="AE48:AE53"/>
    <mergeCell ref="AF48:AG48"/>
    <mergeCell ref="AN48:AZ48"/>
    <mergeCell ref="AF49:AG49"/>
    <mergeCell ref="AT49:AU50"/>
    <mergeCell ref="AF50:AG50"/>
    <mergeCell ref="AF51:AG51"/>
    <mergeCell ref="AN51:AN56"/>
    <mergeCell ref="AT51:AU51"/>
    <mergeCell ref="AF52:AG52"/>
    <mergeCell ref="AT52:AU52"/>
    <mergeCell ref="AF53:AG53"/>
    <mergeCell ref="AV62:AZ62"/>
    <mergeCell ref="B57:B62"/>
    <mergeCell ref="B55:B56"/>
    <mergeCell ref="D66:D71"/>
    <mergeCell ref="C66:C71"/>
    <mergeCell ref="B66:B71"/>
    <mergeCell ref="D64:D65"/>
    <mergeCell ref="A11:A19"/>
    <mergeCell ref="N14:Z14"/>
    <mergeCell ref="A21:A28"/>
    <mergeCell ref="B21:B22"/>
    <mergeCell ref="C21:C22"/>
    <mergeCell ref="D21:D22"/>
    <mergeCell ref="E21:F22"/>
    <mergeCell ref="B23:B28"/>
    <mergeCell ref="C23:C28"/>
    <mergeCell ref="D23:D28"/>
    <mergeCell ref="E23:F23"/>
    <mergeCell ref="G28:K28"/>
    <mergeCell ref="B14:B19"/>
    <mergeCell ref="C14:C19"/>
    <mergeCell ref="D14:D19"/>
    <mergeCell ref="G11:G12"/>
    <mergeCell ref="H11:H12"/>
    <mergeCell ref="T21:U21"/>
    <mergeCell ref="E11:F13"/>
    <mergeCell ref="E19:F19"/>
    <mergeCell ref="E17:F17"/>
    <mergeCell ref="N23:N28"/>
    <mergeCell ref="E26:F26"/>
    <mergeCell ref="P25:R25"/>
    <mergeCell ref="B46:B47"/>
    <mergeCell ref="E46:F47"/>
    <mergeCell ref="A46:A53"/>
    <mergeCell ref="A30:A37"/>
    <mergeCell ref="B30:B31"/>
    <mergeCell ref="C30:C31"/>
    <mergeCell ref="D30:D31"/>
    <mergeCell ref="E30:F31"/>
    <mergeCell ref="B32:B37"/>
    <mergeCell ref="C32:C37"/>
    <mergeCell ref="D32:D37"/>
    <mergeCell ref="E32:F32"/>
    <mergeCell ref="E33:F33"/>
    <mergeCell ref="B48:B53"/>
    <mergeCell ref="E34:F34"/>
    <mergeCell ref="E52:F52"/>
    <mergeCell ref="E53:F53"/>
    <mergeCell ref="C43:D43"/>
    <mergeCell ref="D46:D47"/>
    <mergeCell ref="C46:C47"/>
    <mergeCell ref="GN10:GN15"/>
    <mergeCell ref="GN16:GN21"/>
    <mergeCell ref="GN22:GN31"/>
    <mergeCell ref="FS14:FS19"/>
    <mergeCell ref="FT14:FT19"/>
    <mergeCell ref="FU14:FU19"/>
    <mergeCell ref="FR23:FR29"/>
    <mergeCell ref="GT5:GT10"/>
    <mergeCell ref="FP13:FU13"/>
    <mergeCell ref="FP14:FP19"/>
    <mergeCell ref="FQ14:FQ19"/>
    <mergeCell ref="FR14:FR19"/>
    <mergeCell ref="FT24:FT29"/>
    <mergeCell ref="FU24:FU29"/>
    <mergeCell ref="AY6:AZ6"/>
    <mergeCell ref="AL19:AL21"/>
    <mergeCell ref="AB13:AL14"/>
    <mergeCell ref="AN15:AQ15"/>
    <mergeCell ref="AN16:AQ16"/>
    <mergeCell ref="AN17:AQ17"/>
    <mergeCell ref="AN18:AQ18"/>
    <mergeCell ref="AN19:AQ19"/>
    <mergeCell ref="AB15:AB21"/>
    <mergeCell ref="AD17:AE17"/>
    <mergeCell ref="AD18:AE18"/>
    <mergeCell ref="AD19:AE19"/>
    <mergeCell ref="AD20:AE20"/>
    <mergeCell ref="AZ15:AZ16"/>
    <mergeCell ref="AF8:AH8"/>
    <mergeCell ref="AN8:AO8"/>
    <mergeCell ref="AP8:AQ8"/>
    <mergeCell ref="AI8:AL8"/>
    <mergeCell ref="AH15:AI16"/>
    <mergeCell ref="AK15:AL16"/>
    <mergeCell ref="AD15:AD16"/>
    <mergeCell ref="AC15:AC16"/>
    <mergeCell ref="AC17:AC21"/>
    <mergeCell ref="AS15:AS19"/>
    <mergeCell ref="FP34:FP39"/>
    <mergeCell ref="FS34:FS39"/>
    <mergeCell ref="AT30:AW30"/>
    <mergeCell ref="FQ34:FQ39"/>
    <mergeCell ref="FR34:FR39"/>
    <mergeCell ref="T23:U23"/>
    <mergeCell ref="T24:U24"/>
    <mergeCell ref="T25:U25"/>
    <mergeCell ref="T27:U27"/>
    <mergeCell ref="AD29:AE29"/>
    <mergeCell ref="AH31:AI32"/>
    <mergeCell ref="AE31:AF32"/>
    <mergeCell ref="AK31:AL32"/>
    <mergeCell ref="AD33:AE33"/>
    <mergeCell ref="AG23:AG24"/>
    <mergeCell ref="FS24:FS29"/>
    <mergeCell ref="FP23:FP29"/>
    <mergeCell ref="FQ23:FQ29"/>
    <mergeCell ref="AT26:AW26"/>
    <mergeCell ref="AT27:AW27"/>
    <mergeCell ref="AJ31:AJ32"/>
    <mergeCell ref="AD31:AD32"/>
    <mergeCell ref="AG31:AG32"/>
    <mergeCell ref="AZ25:AZ28"/>
    <mergeCell ref="FT34:FT39"/>
    <mergeCell ref="AG17:AG21"/>
    <mergeCell ref="AV15:AY15"/>
    <mergeCell ref="AN13:AZ14"/>
    <mergeCell ref="AE15:AF16"/>
    <mergeCell ref="AB10:AG11"/>
    <mergeCell ref="C57:C62"/>
    <mergeCell ref="E60:F60"/>
    <mergeCell ref="T58:U58"/>
    <mergeCell ref="E55:F56"/>
    <mergeCell ref="T59:U59"/>
    <mergeCell ref="T60:U60"/>
    <mergeCell ref="E58:F58"/>
    <mergeCell ref="E59:F59"/>
    <mergeCell ref="T57:U57"/>
    <mergeCell ref="E57:F57"/>
    <mergeCell ref="T54:U54"/>
    <mergeCell ref="T51:U51"/>
    <mergeCell ref="AT25:AW25"/>
    <mergeCell ref="D55:D56"/>
    <mergeCell ref="C55:C56"/>
    <mergeCell ref="D48:D53"/>
    <mergeCell ref="C48:C53"/>
    <mergeCell ref="E16:F16"/>
    <mergeCell ref="C64:C65"/>
    <mergeCell ref="B64:B65"/>
    <mergeCell ref="D57:D62"/>
    <mergeCell ref="AT24:AW24"/>
    <mergeCell ref="T18:U18"/>
    <mergeCell ref="T19:U19"/>
    <mergeCell ref="T22:U22"/>
    <mergeCell ref="AD23:AD24"/>
    <mergeCell ref="AC23:AC24"/>
    <mergeCell ref="E49:F49"/>
    <mergeCell ref="H43:K43"/>
    <mergeCell ref="N43:O43"/>
    <mergeCell ref="P43:Q43"/>
    <mergeCell ref="E48:F48"/>
    <mergeCell ref="T49:U50"/>
    <mergeCell ref="V22:Z22"/>
    <mergeCell ref="G37:K37"/>
    <mergeCell ref="E35:F35"/>
    <mergeCell ref="E36:F36"/>
    <mergeCell ref="E37:F37"/>
    <mergeCell ref="V34:Z34"/>
    <mergeCell ref="T33:U33"/>
    <mergeCell ref="E27:F27"/>
    <mergeCell ref="E28:F28"/>
    <mergeCell ref="F5:Q7"/>
    <mergeCell ref="Y6:Z6"/>
    <mergeCell ref="H8:K8"/>
    <mergeCell ref="N8:O8"/>
    <mergeCell ref="P8:Q8"/>
    <mergeCell ref="AH10:AL10"/>
    <mergeCell ref="T20:U20"/>
    <mergeCell ref="T15:U16"/>
    <mergeCell ref="I11:I12"/>
    <mergeCell ref="J11:J12"/>
    <mergeCell ref="K11:K12"/>
    <mergeCell ref="AG5:AQ7"/>
    <mergeCell ref="R5:S5"/>
    <mergeCell ref="R6:S6"/>
    <mergeCell ref="R7:S7"/>
    <mergeCell ref="R8:S8"/>
    <mergeCell ref="T8:X8"/>
    <mergeCell ref="T7:V7"/>
    <mergeCell ref="T6:V6"/>
    <mergeCell ref="T17:U17"/>
    <mergeCell ref="E8:G8"/>
    <mergeCell ref="AG15:AG16"/>
    <mergeCell ref="AJ15:AJ16"/>
    <mergeCell ref="AN10:AS11"/>
    <mergeCell ref="E25:F25"/>
    <mergeCell ref="E50:F50"/>
    <mergeCell ref="R36:S37"/>
    <mergeCell ref="N48:Z48"/>
    <mergeCell ref="E51:F51"/>
    <mergeCell ref="E71:F71"/>
    <mergeCell ref="E67:F67"/>
    <mergeCell ref="E68:F68"/>
    <mergeCell ref="E69:F69"/>
    <mergeCell ref="E70:F70"/>
    <mergeCell ref="E66:F66"/>
    <mergeCell ref="G71:K71"/>
    <mergeCell ref="R70:S71"/>
    <mergeCell ref="N63:N69"/>
    <mergeCell ref="P59:R59"/>
    <mergeCell ref="P60:R60"/>
    <mergeCell ref="P61:R61"/>
    <mergeCell ref="P62:R62"/>
    <mergeCell ref="O57:R58"/>
    <mergeCell ref="P69:R69"/>
    <mergeCell ref="E62:F62"/>
    <mergeCell ref="G62:K62"/>
    <mergeCell ref="N57:N62"/>
    <mergeCell ref="E61:F61"/>
    <mergeCell ref="E64:F65"/>
    <mergeCell ref="P65:R65"/>
    <mergeCell ref="P66:R66"/>
    <mergeCell ref="P67:R67"/>
    <mergeCell ref="T65:U65"/>
    <mergeCell ref="T64:U64"/>
    <mergeCell ref="AD64:AD65"/>
    <mergeCell ref="AE64:AE65"/>
    <mergeCell ref="AC66:AC71"/>
    <mergeCell ref="AD66:AD71"/>
    <mergeCell ref="AE66:AE71"/>
    <mergeCell ref="O63:R64"/>
    <mergeCell ref="T61:U61"/>
    <mergeCell ref="T63:U63"/>
    <mergeCell ref="P68:R68"/>
    <mergeCell ref="T66:U66"/>
    <mergeCell ref="T67:U67"/>
    <mergeCell ref="T68:U68"/>
    <mergeCell ref="N51:N56"/>
    <mergeCell ref="T62:U62"/>
    <mergeCell ref="T53:U53"/>
    <mergeCell ref="T52:U52"/>
    <mergeCell ref="O51:R52"/>
    <mergeCell ref="P53:R53"/>
    <mergeCell ref="P54:R54"/>
    <mergeCell ref="P55:R55"/>
    <mergeCell ref="P56:R56"/>
    <mergeCell ref="AF58:AG58"/>
    <mergeCell ref="AF55:AG56"/>
    <mergeCell ref="AC55:AC56"/>
    <mergeCell ref="AD55:AD56"/>
    <mergeCell ref="AE55:AE56"/>
    <mergeCell ref="AO57:AR58"/>
    <mergeCell ref="G53:K53"/>
    <mergeCell ref="T55:U55"/>
    <mergeCell ref="T56:U56"/>
    <mergeCell ref="AP53:AR53"/>
    <mergeCell ref="AP54:AR54"/>
    <mergeCell ref="AP55:AR55"/>
    <mergeCell ref="AP56:AR56"/>
    <mergeCell ref="AH53:AL53"/>
    <mergeCell ref="AT56:AU56"/>
    <mergeCell ref="AV56:AZ56"/>
    <mergeCell ref="AC46:AC47"/>
    <mergeCell ref="AD46:AD47"/>
    <mergeCell ref="AC48:AC53"/>
    <mergeCell ref="AD48:AD53"/>
    <mergeCell ref="AT55:AU55"/>
    <mergeCell ref="AY22:AY23"/>
    <mergeCell ref="AJ23:AJ24"/>
    <mergeCell ref="AN22:AX23"/>
    <mergeCell ref="AG25:AG29"/>
    <mergeCell ref="AH25:AL26"/>
    <mergeCell ref="AD27:AE27"/>
    <mergeCell ref="AD28:AE28"/>
    <mergeCell ref="AD43:AE43"/>
    <mergeCell ref="AO51:AR52"/>
    <mergeCell ref="AT43:AX43"/>
    <mergeCell ref="AC31:AC32"/>
    <mergeCell ref="AN29:AN32"/>
    <mergeCell ref="AT32:AW32"/>
    <mergeCell ref="AB45:AL45"/>
    <mergeCell ref="AC25:AC29"/>
    <mergeCell ref="AT54:AU54"/>
    <mergeCell ref="AT33:AW33"/>
    <mergeCell ref="AT34:AW34"/>
    <mergeCell ref="AY41:AZ41"/>
    <mergeCell ref="AT29:AW29"/>
    <mergeCell ref="AY33:AY37"/>
    <mergeCell ref="AN33:AN37"/>
    <mergeCell ref="AL27:AL29"/>
    <mergeCell ref="AB23:AB29"/>
    <mergeCell ref="AE23:AF24"/>
    <mergeCell ref="AH23:AI24"/>
    <mergeCell ref="AK23:AL24"/>
    <mergeCell ref="AD25:AE25"/>
    <mergeCell ref="AD26:AE26"/>
    <mergeCell ref="AY25:AY28"/>
    <mergeCell ref="AO45:AR46"/>
    <mergeCell ref="S10:V11"/>
    <mergeCell ref="O10:R11"/>
    <mergeCell ref="W10:Z11"/>
    <mergeCell ref="S45:V46"/>
    <mergeCell ref="O45:R46"/>
    <mergeCell ref="W45:Z46"/>
    <mergeCell ref="KQ21:KQ26"/>
    <mergeCell ref="A45:K45"/>
    <mergeCell ref="A10:K10"/>
    <mergeCell ref="N15:S16"/>
    <mergeCell ref="AZ33:AZ37"/>
    <mergeCell ref="AF43:AH43"/>
    <mergeCell ref="AI43:AL43"/>
    <mergeCell ref="AN43:AO43"/>
    <mergeCell ref="AP43:AQ43"/>
    <mergeCell ref="AG40:AQ42"/>
    <mergeCell ref="AZ22:AZ23"/>
    <mergeCell ref="E43:G43"/>
    <mergeCell ref="F40:Q42"/>
    <mergeCell ref="C11:C13"/>
    <mergeCell ref="B11:B13"/>
    <mergeCell ref="E14:F14"/>
    <mergeCell ref="E15:F15"/>
    <mergeCell ref="BS10:BV11"/>
    <mergeCell ref="BO10:BR11"/>
    <mergeCell ref="BW10:BZ11"/>
    <mergeCell ref="BS45:BV46"/>
    <mergeCell ref="BO45:BR46"/>
    <mergeCell ref="BW45:BZ46"/>
    <mergeCell ref="AT10:AX10"/>
    <mergeCell ref="AS45:AV46"/>
    <mergeCell ref="AW45:AZ46"/>
    <mergeCell ref="AY29:AY32"/>
    <mergeCell ref="AZ29:AZ32"/>
    <mergeCell ref="BT15:BU16"/>
    <mergeCell ref="BE16:BF16"/>
    <mergeCell ref="BE17:BF17"/>
    <mergeCell ref="BN17:BN22"/>
    <mergeCell ref="BO17:BR18"/>
    <mergeCell ref="BT17:BU17"/>
    <mergeCell ref="BE18:BF18"/>
    <mergeCell ref="BT18:BU18"/>
    <mergeCell ref="BE19:BF19"/>
    <mergeCell ref="BG19:BK19"/>
    <mergeCell ref="BP19:BR19"/>
    <mergeCell ref="BT19:BU19"/>
    <mergeCell ref="BP20:BR20"/>
  </mergeCells>
  <conditionalFormatting sqref="Z5:AA5 AA40 CA40:FH40 CA5:FH5">
    <cfRule type="cellIs" dxfId="406" priority="1281" operator="equal">
      <formula>3</formula>
    </cfRule>
    <cfRule type="cellIs" dxfId="405" priority="1282" operator="equal">
      <formula>2</formula>
    </cfRule>
  </conditionalFormatting>
  <conditionalFormatting sqref="AC33 AC17 AG5 AH6 F5 B5:D6 AY29:AY32 AC9:AH9 AP8:AQ8 FO23:FO30 FN24:FN30 FQ30 AX17:AX20 AC25 AA5:AA6 AM6:AQ7 AC44:AG44 FI7:FL8 AJ15 AG15 AE23 AJ23:AK23 AG23:AH23 AJ31:AK31 AE31 AG31:AH31 AY33:AZ33 AZ29 CA17:FH17 CA21:FH21 AS44:AZ44 AZ25 CA5:FH9 AF6:AF7 AF8:AM8 B44:F44 Y5:Y6 R5:R6 T5:T6 AS9:AZ9 S44:Z44 AA40:AA44 CA25:FH25 CA40:FH44">
    <cfRule type="cellIs" dxfId="404" priority="1280" operator="equal">
      <formula>0</formula>
    </cfRule>
  </conditionalFormatting>
  <conditionalFormatting sqref="AH15 AH23 AH31 C32:C37 C14:C19 C66:C71 C48:C53 AD66:AD71 AD48:AD53">
    <cfRule type="expression" dxfId="403" priority="1251">
      <formula>$D$21="Nível 3"</formula>
    </cfRule>
    <cfRule type="expression" dxfId="402" priority="1262">
      <formula>$B$21="Nível 1"</formula>
    </cfRule>
  </conditionalFormatting>
  <conditionalFormatting sqref="AK23 AK15 AK31 D14:D19 D23:D28 D48:D53 D57:D62 AE48:AE53 AE57:AE62">
    <cfRule type="expression" dxfId="401" priority="1252">
      <formula>$C$21="Nível 2"</formula>
    </cfRule>
    <cfRule type="expression" dxfId="400" priority="1259">
      <formula>$B$21="Nível 1"</formula>
    </cfRule>
  </conditionalFormatting>
  <conditionalFormatting sqref="AG31:AG32 AG23:AG24 AG15:AG16 C30:C31 C11:C13 C64:C65 C46:C47 AD64:AD65 AD46:AD47">
    <cfRule type="expression" dxfId="399" priority="1247">
      <formula>$D$21="Nível 3"</formula>
    </cfRule>
    <cfRule type="expression" dxfId="398" priority="1248">
      <formula>$B$21="Nível 1"</formula>
    </cfRule>
  </conditionalFormatting>
  <conditionalFormatting sqref="AJ31:AJ32 AJ23:AJ24 AJ15:AJ16 D30:D31 D11:D13 D64:D65 D46:D47 AE64:AE65 AE46:AE47">
    <cfRule type="expression" dxfId="397" priority="1245">
      <formula>$C$21="Nível 2"</formula>
    </cfRule>
    <cfRule type="expression" dxfId="396" priority="1246">
      <formula>$B$21="Nível 1"</formula>
    </cfRule>
  </conditionalFormatting>
  <conditionalFormatting sqref="AE23 AE31 AE15 B32:B37 B14:B19 B66:B71 B48:B53 AC66:AC71 AC48:AC53">
    <cfRule type="expression" dxfId="395" priority="1298">
      <formula>$D$21="Nível 3"</formula>
    </cfRule>
    <cfRule type="expression" dxfId="394" priority="1299">
      <formula>$C$21="Nível 2"</formula>
    </cfRule>
  </conditionalFormatting>
  <conditionalFormatting sqref="AD31:AD32 AD23 AD15:AD16 B30:B31 B11:B13 B64:B65 B46:B47 AC64:AC65 AC46:AC47">
    <cfRule type="expression" dxfId="393" priority="1304">
      <formula>$D$21="Nível 3"</formula>
    </cfRule>
    <cfRule type="expression" dxfId="392" priority="1305">
      <formula>$C$21="Nível 2"</formula>
    </cfRule>
  </conditionalFormatting>
  <conditionalFormatting sqref="AN29 AO30:AO32 AG31:AG32 AG23:AG24 AG15:AG16">
    <cfRule type="cellIs" dxfId="391" priority="1202" operator="equal">
      <formula>"Nível 2"</formula>
    </cfRule>
  </conditionalFormatting>
  <conditionalFormatting sqref="AN33 AJ31:AJ32 AJ23:AJ24 AJ15:AJ16">
    <cfRule type="cellIs" dxfId="390" priority="1201" operator="equal">
      <formula>"Nível 3"</formula>
    </cfRule>
  </conditionalFormatting>
  <conditionalFormatting sqref="AN24 AO28:AS28 O19:P22 O53:P56 S53:S56 AO24:AO27">
    <cfRule type="expression" dxfId="389" priority="1199">
      <formula>$N$29="Nível 3"</formula>
    </cfRule>
    <cfRule type="expression" dxfId="388" priority="1200">
      <formula>$N$23="Nível 2"</formula>
    </cfRule>
  </conditionalFormatting>
  <conditionalFormatting sqref="AN29 AO29:AO32 O25:P28 N57 AN57">
    <cfRule type="expression" dxfId="387" priority="1197">
      <formula>$N$29="Nível 3"</formula>
    </cfRule>
    <cfRule type="expression" dxfId="386" priority="1198">
      <formula>$N$17="Nível 1"</formula>
    </cfRule>
  </conditionalFormatting>
  <conditionalFormatting sqref="AN33">
    <cfRule type="expression" dxfId="385" priority="1195">
      <formula>$N$23="Nível 2"</formula>
    </cfRule>
    <cfRule type="expression" dxfId="384" priority="1196">
      <formula>$N$17="Nível 1"</formula>
    </cfRule>
  </conditionalFormatting>
  <conditionalFormatting sqref="AA17:AA22 T17:V22 W51:AA55 AW51:AZ55 CA51:FH55">
    <cfRule type="expression" dxfId="383" priority="1120">
      <formula>$N$29="Nível 3"</formula>
    </cfRule>
    <cfRule type="expression" dxfId="382" priority="1121">
      <formula>$N$23="Nível 2"</formula>
    </cfRule>
  </conditionalFormatting>
  <conditionalFormatting sqref="AA57:AA61 AA23:AA28 V23:V28 T23:T28 V57:V62 AV57:AV62 AW57:AZ61 CA57:FH61">
    <cfRule type="expression" dxfId="381" priority="1118">
      <formula>$N$29="Nível 3"</formula>
    </cfRule>
    <cfRule type="expression" dxfId="380" priority="1119">
      <formula>$N$17="Nível 1"</formula>
    </cfRule>
  </conditionalFormatting>
  <conditionalFormatting sqref="AA63:AA67 AA29:AA34 T29:T34 AV63:AZ67 CA63:FH67">
    <cfRule type="expression" dxfId="379" priority="1116">
      <formula>$N$23="Nível 2"</formula>
    </cfRule>
    <cfRule type="expression" dxfId="378" priority="1117">
      <formula>$N$17="Nível 1"</formula>
    </cfRule>
  </conditionalFormatting>
  <conditionalFormatting sqref="AN24 AO24:AO28">
    <cfRule type="expression" dxfId="377" priority="1108">
      <formula>$N$23="Nível 2"</formula>
    </cfRule>
    <cfRule type="expression" dxfId="376" priority="1109">
      <formula>$N$29="Nível 3"</formula>
    </cfRule>
  </conditionalFormatting>
  <conditionalFormatting sqref="AO29:AO32 AN29">
    <cfRule type="expression" dxfId="375" priority="1106">
      <formula>$N$17="Nível 1"</formula>
    </cfRule>
    <cfRule type="expression" dxfId="374" priority="1107">
      <formula>$N$29="Nível 3"</formula>
    </cfRule>
  </conditionalFormatting>
  <conditionalFormatting sqref="AN33 N29 N63">
    <cfRule type="expression" dxfId="373" priority="3567">
      <formula>$N$17="Nível 1"</formula>
    </cfRule>
    <cfRule type="expression" dxfId="372" priority="3568">
      <formula>$N$23="Nível 2"</formula>
    </cfRule>
  </conditionalFormatting>
  <conditionalFormatting sqref="AY25:AZ25 AT24:AX28 CA17:FH17">
    <cfRule type="expression" dxfId="371" priority="11555">
      <formula>$AN$33="Nível 3"</formula>
    </cfRule>
    <cfRule type="expression" dxfId="370" priority="11556">
      <formula>$AN$29="Nível 2"</formula>
    </cfRule>
  </conditionalFormatting>
  <conditionalFormatting sqref="C21:D21 C11:D12 C30:D30">
    <cfRule type="cellIs" dxfId="369" priority="629" operator="equal">
      <formula>0</formula>
    </cfRule>
  </conditionalFormatting>
  <conditionalFormatting sqref="C23:C28">
    <cfRule type="expression" dxfId="368" priority="625">
      <formula>$D$21="Nível 3"</formula>
    </cfRule>
    <cfRule type="expression" dxfId="367" priority="628">
      <formula>$B$21="Nível 1"</formula>
    </cfRule>
  </conditionalFormatting>
  <conditionalFormatting sqref="D32:D37">
    <cfRule type="expression" dxfId="366" priority="626">
      <formula>$C$21="Nível 2"</formula>
    </cfRule>
    <cfRule type="expression" dxfId="365" priority="627">
      <formula>$B$21="Nível 1"</formula>
    </cfRule>
  </conditionalFormatting>
  <conditionalFormatting sqref="C21:C22">
    <cfRule type="expression" dxfId="364" priority="623">
      <formula>$D$21="Nível 3"</formula>
    </cfRule>
    <cfRule type="expression" dxfId="363" priority="624">
      <formula>$B$21="Nível 1"</formula>
    </cfRule>
  </conditionalFormatting>
  <conditionalFormatting sqref="D21:D22">
    <cfRule type="expression" dxfId="362" priority="621">
      <formula>$C$21="Nível 2"</formula>
    </cfRule>
    <cfRule type="expression" dxfId="361" priority="622">
      <formula>$B$21="Nível 1"</formula>
    </cfRule>
  </conditionalFormatting>
  <conditionalFormatting sqref="B23">
    <cfRule type="expression" dxfId="360" priority="630">
      <formula>$D$21="Nível 3"</formula>
    </cfRule>
    <cfRule type="expression" dxfId="359" priority="631">
      <formula>$C$21="Nível 2"</formula>
    </cfRule>
  </conditionalFormatting>
  <conditionalFormatting sqref="B21">
    <cfRule type="expression" dxfId="358" priority="632">
      <formula>$D$21="Nível 3"</formula>
    </cfRule>
    <cfRule type="expression" dxfId="357" priority="633">
      <formula>$C$21="Nível 2"</formula>
    </cfRule>
  </conditionalFormatting>
  <conditionalFormatting sqref="N23 C11:C13 C21:C22 C30:C31">
    <cfRule type="cellIs" dxfId="356" priority="620" operator="equal">
      <formula>"Nível 2"</formula>
    </cfRule>
  </conditionalFormatting>
  <conditionalFormatting sqref="N29 D30:D31 D21:D22 D11:D13">
    <cfRule type="cellIs" dxfId="355" priority="619" operator="equal">
      <formula>"Nível 3"</formula>
    </cfRule>
  </conditionalFormatting>
  <conditionalFormatting sqref="N17">
    <cfRule type="expression" dxfId="354" priority="617">
      <formula>$N$29="Nível 3"</formula>
    </cfRule>
    <cfRule type="expression" dxfId="353" priority="618">
      <formula>$N$23="Nível 2"</formula>
    </cfRule>
  </conditionalFormatting>
  <conditionalFormatting sqref="N23">
    <cfRule type="expression" dxfId="352" priority="615">
      <formula>$N$29="Nível 3"</formula>
    </cfRule>
    <cfRule type="expression" dxfId="351" priority="616">
      <formula>$N$17="Nível 1"</formula>
    </cfRule>
  </conditionalFormatting>
  <conditionalFormatting sqref="P31:P35">
    <cfRule type="expression" dxfId="350" priority="613">
      <formula>$N$23="Nível 2"</formula>
    </cfRule>
    <cfRule type="expression" dxfId="349" priority="614">
      <formula>$N$17="Nível 1"</formula>
    </cfRule>
  </conditionalFormatting>
  <conditionalFormatting sqref="V34">
    <cfRule type="expression" dxfId="348" priority="607">
      <formula>$N$23="Nível 2"</formula>
    </cfRule>
    <cfRule type="expression" dxfId="347" priority="608">
      <formula>$N$17="Nível 1"</formula>
    </cfRule>
  </conditionalFormatting>
  <conditionalFormatting sqref="O19:O22">
    <cfRule type="expression" dxfId="346" priority="605">
      <formula>$N$23="Nível 2"</formula>
    </cfRule>
    <cfRule type="expression" dxfId="345" priority="606">
      <formula>$N$29="Nível 3"</formula>
    </cfRule>
  </conditionalFormatting>
  <conditionalFormatting sqref="O31:O35">
    <cfRule type="expression" dxfId="344" priority="634">
      <formula>$N$17="Nível 1"</formula>
    </cfRule>
    <cfRule type="expression" dxfId="343" priority="635">
      <formula>$N$23="Nível 2"</formula>
    </cfRule>
  </conditionalFormatting>
  <conditionalFormatting sqref="W17:Z21">
    <cfRule type="expression" dxfId="342" priority="603">
      <formula>$N$29="Nível 3"</formula>
    </cfRule>
    <cfRule type="expression" dxfId="341" priority="604">
      <formula>$N$23="Nível 2"</formula>
    </cfRule>
  </conditionalFormatting>
  <conditionalFormatting sqref="W23:Z27">
    <cfRule type="expression" dxfId="340" priority="601">
      <formula>$N$29="Nível 3"</formula>
    </cfRule>
    <cfRule type="expression" dxfId="339" priority="602">
      <formula>$N$17="Nível 1"</formula>
    </cfRule>
  </conditionalFormatting>
  <conditionalFormatting sqref="V29:Z33">
    <cfRule type="expression" dxfId="338" priority="599">
      <formula>$N$23="Nível 2"</formula>
    </cfRule>
    <cfRule type="expression" dxfId="337" priority="600">
      <formula>$N$17="Nível 1"</formula>
    </cfRule>
  </conditionalFormatting>
  <conditionalFormatting sqref="C55:D55 C46:D46 C64:D64">
    <cfRule type="cellIs" dxfId="336" priority="592" operator="equal">
      <formula>0</formula>
    </cfRule>
  </conditionalFormatting>
  <conditionalFormatting sqref="C57:C62">
    <cfRule type="expression" dxfId="335" priority="588">
      <formula>$D$21="Nível 3"</formula>
    </cfRule>
    <cfRule type="expression" dxfId="334" priority="591">
      <formula>$B$21="Nível 1"</formula>
    </cfRule>
  </conditionalFormatting>
  <conditionalFormatting sqref="D66:D71">
    <cfRule type="expression" dxfId="333" priority="589">
      <formula>$C$21="Nível 2"</formula>
    </cfRule>
    <cfRule type="expression" dxfId="332" priority="590">
      <formula>$B$21="Nível 1"</formula>
    </cfRule>
  </conditionalFormatting>
  <conditionalFormatting sqref="C55:C56">
    <cfRule type="expression" dxfId="331" priority="586">
      <formula>$D$21="Nível 3"</formula>
    </cfRule>
    <cfRule type="expression" dxfId="330" priority="587">
      <formula>$B$21="Nível 1"</formula>
    </cfRule>
  </conditionalFormatting>
  <conditionalFormatting sqref="D55:D56">
    <cfRule type="expression" dxfId="329" priority="584">
      <formula>$C$21="Nível 2"</formula>
    </cfRule>
    <cfRule type="expression" dxfId="328" priority="585">
      <formula>$B$21="Nível 1"</formula>
    </cfRule>
  </conditionalFormatting>
  <conditionalFormatting sqref="B57">
    <cfRule type="expression" dxfId="327" priority="593">
      <formula>$D$21="Nível 3"</formula>
    </cfRule>
    <cfRule type="expression" dxfId="326" priority="594">
      <formula>$C$21="Nível 2"</formula>
    </cfRule>
  </conditionalFormatting>
  <conditionalFormatting sqref="B55">
    <cfRule type="expression" dxfId="325" priority="595">
      <formula>$D$21="Nível 3"</formula>
    </cfRule>
    <cfRule type="expression" dxfId="324" priority="596">
      <formula>$C$21="Nível 2"</formula>
    </cfRule>
  </conditionalFormatting>
  <conditionalFormatting sqref="N57 C46:C47 C55:C56 C64:C65">
    <cfRule type="cellIs" dxfId="323" priority="583" operator="equal">
      <formula>"Nível 2"</formula>
    </cfRule>
  </conditionalFormatting>
  <conditionalFormatting sqref="N63 D64:D65 D55:D56 D46:D47">
    <cfRule type="cellIs" dxfId="322" priority="582" operator="equal">
      <formula>"Nível 3"</formula>
    </cfRule>
  </conditionalFormatting>
  <conditionalFormatting sqref="N51">
    <cfRule type="expression" dxfId="321" priority="580">
      <formula>$N$29="Nível 3"</formula>
    </cfRule>
    <cfRule type="expression" dxfId="320" priority="581">
      <formula>$N$23="Nível 2"</formula>
    </cfRule>
  </conditionalFormatting>
  <conditionalFormatting sqref="O59:P62">
    <cfRule type="expression" dxfId="319" priority="578">
      <formula>$N$29="Nível 3"</formula>
    </cfRule>
    <cfRule type="expression" dxfId="318" priority="579">
      <formula>$N$17="Nível 1"</formula>
    </cfRule>
  </conditionalFormatting>
  <conditionalFormatting sqref="P65:P69">
    <cfRule type="expression" dxfId="317" priority="576">
      <formula>$N$23="Nível 2"</formula>
    </cfRule>
    <cfRule type="expression" dxfId="316" priority="577">
      <formula>$N$17="Nível 1"</formula>
    </cfRule>
  </conditionalFormatting>
  <conditionalFormatting sqref="V68">
    <cfRule type="expression" dxfId="315" priority="574">
      <formula>$N$23="Nível 2"</formula>
    </cfRule>
    <cfRule type="expression" dxfId="314" priority="575">
      <formula>$N$17="Nível 1"</formula>
    </cfRule>
  </conditionalFormatting>
  <conditionalFormatting sqref="O53:O56">
    <cfRule type="expression" dxfId="313" priority="572">
      <formula>$N$23="Nível 2"</formula>
    </cfRule>
    <cfRule type="expression" dxfId="312" priority="573">
      <formula>$N$29="Nível 3"</formula>
    </cfRule>
  </conditionalFormatting>
  <conditionalFormatting sqref="O65:O69">
    <cfRule type="expression" dxfId="311" priority="597">
      <formula>$N$17="Nível 1"</formula>
    </cfRule>
    <cfRule type="expression" dxfId="310" priority="598">
      <formula>$N$23="Nível 2"</formula>
    </cfRule>
  </conditionalFormatting>
  <conditionalFormatting sqref="V51:V56">
    <cfRule type="expression" dxfId="309" priority="570">
      <formula>$N$29="Nível 3"</formula>
    </cfRule>
    <cfRule type="expression" dxfId="308" priority="571">
      <formula>$N$23="Nível 2"</formula>
    </cfRule>
  </conditionalFormatting>
  <conditionalFormatting sqref="W57:Z61">
    <cfRule type="expression" dxfId="307" priority="568">
      <formula>$N$29="Nível 3"</formula>
    </cfRule>
    <cfRule type="expression" dxfId="306" priority="569">
      <formula>$N$17="Nível 1"</formula>
    </cfRule>
  </conditionalFormatting>
  <conditionalFormatting sqref="V63:Z67">
    <cfRule type="expression" dxfId="305" priority="566">
      <formula>$N$23="Nível 2"</formula>
    </cfRule>
    <cfRule type="expression" dxfId="304" priority="567">
      <formula>$N$17="Nível 1"</formula>
    </cfRule>
  </conditionalFormatting>
  <conditionalFormatting sqref="AN57">
    <cfRule type="cellIs" dxfId="303" priority="517" operator="equal">
      <formula>"Nível 2"</formula>
    </cfRule>
  </conditionalFormatting>
  <conditionalFormatting sqref="AN51">
    <cfRule type="expression" dxfId="302" priority="514">
      <formula>$N$29="Nível 3"</formula>
    </cfRule>
    <cfRule type="expression" dxfId="301" priority="515">
      <formula>$N$23="Nível 2"</formula>
    </cfRule>
  </conditionalFormatting>
  <conditionalFormatting sqref="AV68">
    <cfRule type="expression" dxfId="300" priority="508">
      <formula>$N$23="Nível 2"</formula>
    </cfRule>
    <cfRule type="expression" dxfId="299" priority="509">
      <formula>$N$17="Nível 1"</formula>
    </cfRule>
  </conditionalFormatting>
  <conditionalFormatting sqref="AV51:AV56">
    <cfRule type="expression" dxfId="298" priority="504">
      <formula>$N$29="Nível 3"</formula>
    </cfRule>
    <cfRule type="expression" dxfId="297" priority="505">
      <formula>$N$23="Nível 2"</formula>
    </cfRule>
  </conditionalFormatting>
  <conditionalFormatting sqref="T51:U56">
    <cfRule type="expression" dxfId="296" priority="465">
      <formula>$N$29="Nível 3"</formula>
    </cfRule>
    <cfRule type="expression" dxfId="295" priority="466">
      <formula>$N$23="Nível 2"</formula>
    </cfRule>
  </conditionalFormatting>
  <conditionalFormatting sqref="T57:T62">
    <cfRule type="expression" dxfId="294" priority="463">
      <formula>$N$29="Nível 3"</formula>
    </cfRule>
    <cfRule type="expression" dxfId="293" priority="464">
      <formula>$N$17="Nível 1"</formula>
    </cfRule>
  </conditionalFormatting>
  <conditionalFormatting sqref="T63:T68">
    <cfRule type="expression" dxfId="292" priority="461">
      <formula>$N$23="Nível 2"</formula>
    </cfRule>
    <cfRule type="expression" dxfId="291" priority="462">
      <formula>$N$17="Nível 1"</formula>
    </cfRule>
  </conditionalFormatting>
  <conditionalFormatting sqref="AT51:AU56">
    <cfRule type="expression" dxfId="290" priority="447">
      <formula>$N$29="Nível 3"</formula>
    </cfRule>
    <cfRule type="expression" dxfId="289" priority="448">
      <formula>$N$23="Nível 2"</formula>
    </cfRule>
  </conditionalFormatting>
  <conditionalFormatting sqref="AT57:AT62">
    <cfRule type="expression" dxfId="288" priority="445">
      <formula>$N$29="Nível 3"</formula>
    </cfRule>
    <cfRule type="expression" dxfId="287" priority="446">
      <formula>$N$17="Nível 1"</formula>
    </cfRule>
  </conditionalFormatting>
  <conditionalFormatting sqref="AT63:AT68">
    <cfRule type="expression" dxfId="286" priority="443">
      <formula>$N$23="Nível 2"</formula>
    </cfRule>
    <cfRule type="expression" dxfId="285" priority="444">
      <formula>$N$17="Nível 1"</formula>
    </cfRule>
  </conditionalFormatting>
  <conditionalFormatting sqref="AK15">
    <cfRule type="cellIs" dxfId="284" priority="442" operator="equal">
      <formula>0</formula>
    </cfRule>
  </conditionalFormatting>
  <conditionalFormatting sqref="AD55:AE55 AD46:AE46 AD64:AE64">
    <cfRule type="cellIs" dxfId="283" priority="437" operator="equal">
      <formula>0</formula>
    </cfRule>
  </conditionalFormatting>
  <conditionalFormatting sqref="AD57:AD62">
    <cfRule type="expression" dxfId="282" priority="433">
      <formula>$D$21="Nível 3"</formula>
    </cfRule>
    <cfRule type="expression" dxfId="281" priority="436">
      <formula>$B$21="Nível 1"</formula>
    </cfRule>
  </conditionalFormatting>
  <conditionalFormatting sqref="AE66:AE71">
    <cfRule type="expression" dxfId="280" priority="434">
      <formula>$C$21="Nível 2"</formula>
    </cfRule>
    <cfRule type="expression" dxfId="279" priority="435">
      <formula>$B$21="Nível 1"</formula>
    </cfRule>
  </conditionalFormatting>
  <conditionalFormatting sqref="AD55:AD56">
    <cfRule type="expression" dxfId="278" priority="431">
      <formula>$D$21="Nível 3"</formula>
    </cfRule>
    <cfRule type="expression" dxfId="277" priority="432">
      <formula>$B$21="Nível 1"</formula>
    </cfRule>
  </conditionalFormatting>
  <conditionalFormatting sqref="AE55:AE56">
    <cfRule type="expression" dxfId="276" priority="429">
      <formula>$C$21="Nível 2"</formula>
    </cfRule>
    <cfRule type="expression" dxfId="275" priority="430">
      <formula>$B$21="Nível 1"</formula>
    </cfRule>
  </conditionalFormatting>
  <conditionalFormatting sqref="AC57">
    <cfRule type="expression" dxfId="274" priority="438">
      <formula>$D$21="Nível 3"</formula>
    </cfRule>
    <cfRule type="expression" dxfId="273" priority="439">
      <formula>$C$21="Nível 2"</formula>
    </cfRule>
  </conditionalFormatting>
  <conditionalFormatting sqref="AC55">
    <cfRule type="expression" dxfId="272" priority="440">
      <formula>$D$21="Nível 3"</formula>
    </cfRule>
    <cfRule type="expression" dxfId="271" priority="441">
      <formula>$C$21="Nível 2"</formula>
    </cfRule>
  </conditionalFormatting>
  <conditionalFormatting sqref="AD46:AD47 AD55:AD56 AD64:AD65">
    <cfRule type="cellIs" dxfId="270" priority="428" operator="equal">
      <formula>"Nível 2"</formula>
    </cfRule>
  </conditionalFormatting>
  <conditionalFormatting sqref="AE64:AE65 AE55:AE56 AE46:AE47">
    <cfRule type="cellIs" dxfId="269" priority="427" operator="equal">
      <formula>"Nível 3"</formula>
    </cfRule>
  </conditionalFormatting>
  <conditionalFormatting sqref="AT33:AT35 AY33:AZ33 AU34:AW35 AX33:AX37 AT36:AW37 CA25:FH25">
    <cfRule type="expression" dxfId="268" priority="11557">
      <formula>$AN$29="Nível 2"</formula>
    </cfRule>
    <cfRule type="expression" dxfId="267" priority="11558">
      <formula>$AN$24="Nível 1"</formula>
    </cfRule>
  </conditionalFormatting>
  <conditionalFormatting sqref="AZ29 AT29:AY32 CA21:FH21">
    <cfRule type="expression" dxfId="266" priority="11571">
      <formula>$AN$33="Nível 3"</formula>
    </cfRule>
    <cfRule type="expression" dxfId="265" priority="11572">
      <formula>$AN$24="Nível 1"</formula>
    </cfRule>
  </conditionalFormatting>
  <conditionalFormatting sqref="KQ21">
    <cfRule type="expression" dxfId="264" priority="386">
      <formula>AND($AD$1&gt;0,$AD$2&lt;7)</formula>
    </cfRule>
  </conditionalFormatting>
  <conditionalFormatting sqref="P8:Q8">
    <cfRule type="expression" dxfId="263" priority="385">
      <formula>AND(AD1&gt;0,$AE$1&lt;1)</formula>
    </cfRule>
  </conditionalFormatting>
  <conditionalFormatting sqref="T5">
    <cfRule type="expression" dxfId="262" priority="384">
      <formula>AND(AD1&gt;0,$AF$1&lt;1)</formula>
    </cfRule>
  </conditionalFormatting>
  <conditionalFormatting sqref="T6">
    <cfRule type="expression" dxfId="261" priority="383">
      <formula>AND(AD1&gt;0,$AG$1&lt;1)</formula>
    </cfRule>
  </conditionalFormatting>
  <conditionalFormatting sqref="T8">
    <cfRule type="expression" dxfId="260" priority="382">
      <formula>AND(AD1&gt;0,$AH$1&lt;1)</formula>
    </cfRule>
  </conditionalFormatting>
  <conditionalFormatting sqref="Z5">
    <cfRule type="expression" dxfId="259" priority="381">
      <formula>AND(AD1&gt;0,$AI$1&lt;1)</formula>
    </cfRule>
  </conditionalFormatting>
  <conditionalFormatting sqref="Z7">
    <cfRule type="expression" dxfId="258" priority="380">
      <formula>AND(AD1&gt;0,$AJ$1&lt;1)</formula>
    </cfRule>
  </conditionalFormatting>
  <conditionalFormatting sqref="Z8">
    <cfRule type="expression" dxfId="257" priority="378">
      <formula>AND(AD1&gt;0,$AK$1&lt;1)</formula>
    </cfRule>
  </conditionalFormatting>
  <conditionalFormatting sqref="F40 G41 P43:Q43 L41:Q42 E41:E42 E43:M43">
    <cfRule type="cellIs" dxfId="256" priority="377" operator="equal">
      <formula>0</formula>
    </cfRule>
  </conditionalFormatting>
  <conditionalFormatting sqref="AP43:AQ43 AF41:AF42 AF43:AM43">
    <cfRule type="cellIs" dxfId="255" priority="375" operator="equal">
      <formula>0</formula>
    </cfRule>
  </conditionalFormatting>
  <conditionalFormatting sqref="AO51 AS51:AS52">
    <cfRule type="expression" dxfId="254" priority="354">
      <formula>$N$29="Nível 3"</formula>
    </cfRule>
    <cfRule type="expression" dxfId="253" priority="355">
      <formula>$N$23="Nível 2"</formula>
    </cfRule>
  </conditionalFormatting>
  <conditionalFormatting sqref="O51 S51:S52">
    <cfRule type="expression" dxfId="252" priority="370">
      <formula>$N$29="Nível 3"</formula>
    </cfRule>
    <cfRule type="expression" dxfId="251" priority="371">
      <formula>$N$23="Nível 2"</formula>
    </cfRule>
  </conditionalFormatting>
  <conditionalFormatting sqref="O17 S17:S18">
    <cfRule type="expression" dxfId="250" priority="368">
      <formula>$N$29="Nível 3"</formula>
    </cfRule>
    <cfRule type="expression" dxfId="249" priority="369">
      <formula>$N$23="Nível 2"</formula>
    </cfRule>
  </conditionalFormatting>
  <conditionalFormatting sqref="S19:S22">
    <cfRule type="expression" dxfId="248" priority="366">
      <formula>$N$29="Nível 3"</formula>
    </cfRule>
    <cfRule type="expression" dxfId="247" priority="367">
      <formula>$N$23="Nível 2"</formula>
    </cfRule>
  </conditionalFormatting>
  <conditionalFormatting sqref="AO53:AP56 AS53:AS56">
    <cfRule type="expression" dxfId="246" priority="358">
      <formula>$N$29="Nível 3"</formula>
    </cfRule>
    <cfRule type="expression" dxfId="245" priority="359">
      <formula>$N$23="Nível 2"</formula>
    </cfRule>
  </conditionalFormatting>
  <conditionalFormatting sqref="AO53:AO56">
    <cfRule type="expression" dxfId="244" priority="356">
      <formula>$N$23="Nível 2"</formula>
    </cfRule>
    <cfRule type="expression" dxfId="243" priority="357">
      <formula>$N$29="Nível 3"</formula>
    </cfRule>
  </conditionalFormatting>
  <conditionalFormatting sqref="S23:S28">
    <cfRule type="expression" dxfId="242" priority="348">
      <formula>$N$29="Nível 3"</formula>
    </cfRule>
    <cfRule type="expression" dxfId="241" priority="349">
      <formula>$N$17="Nível 1"</formula>
    </cfRule>
  </conditionalFormatting>
  <conditionalFormatting sqref="O23">
    <cfRule type="expression" dxfId="240" priority="350">
      <formula>$N$29="Nível 3"</formula>
    </cfRule>
    <cfRule type="expression" dxfId="239" priority="351">
      <formula>$N$17="Nível 1"</formula>
    </cfRule>
  </conditionalFormatting>
  <conditionalFormatting sqref="O29">
    <cfRule type="expression" dxfId="238" priority="342">
      <formula>$N$23="Nível 2"</formula>
    </cfRule>
    <cfRule type="expression" dxfId="237" priority="343">
      <formula>$N$17="Nível 1"</formula>
    </cfRule>
  </conditionalFormatting>
  <conditionalFormatting sqref="S29:S35">
    <cfRule type="expression" dxfId="236" priority="340">
      <formula>$N$23="Nível 2"</formula>
    </cfRule>
    <cfRule type="expression" dxfId="235" priority="341">
      <formula>$N$17="Nível 1"</formula>
    </cfRule>
  </conditionalFormatting>
  <conditionalFormatting sqref="AG40 AH41 AM41:AQ42">
    <cfRule type="cellIs" dxfId="234" priority="339" operator="equal">
      <formula>0</formula>
    </cfRule>
  </conditionalFormatting>
  <conditionalFormatting sqref="AP24:AP27 AS24:AS27">
    <cfRule type="expression" dxfId="233" priority="337">
      <formula>$N$29="Nível 3"</formula>
    </cfRule>
    <cfRule type="expression" dxfId="232" priority="338">
      <formula>$N$23="Nível 2"</formula>
    </cfRule>
  </conditionalFormatting>
  <conditionalFormatting sqref="O57">
    <cfRule type="expression" dxfId="231" priority="331">
      <formula>$N$29="Nível 3"</formula>
    </cfRule>
    <cfRule type="expression" dxfId="230" priority="332">
      <formula>$N$17="Nível 1"</formula>
    </cfRule>
  </conditionalFormatting>
  <conditionalFormatting sqref="S57:S62">
    <cfRule type="expression" dxfId="229" priority="329">
      <formula>$N$29="Nível 3"</formula>
    </cfRule>
    <cfRule type="expression" dxfId="228" priority="330">
      <formula>$N$17="Nível 1"</formula>
    </cfRule>
  </conditionalFormatting>
  <conditionalFormatting sqref="AO59:AP62">
    <cfRule type="expression" dxfId="227" priority="323">
      <formula>$N$29="Nível 3"</formula>
    </cfRule>
    <cfRule type="expression" dxfId="226" priority="324">
      <formula>$N$17="Nível 1"</formula>
    </cfRule>
  </conditionalFormatting>
  <conditionalFormatting sqref="AO57">
    <cfRule type="expression" dxfId="225" priority="321">
      <formula>$N$29="Nível 3"</formula>
    </cfRule>
    <cfRule type="expression" dxfId="224" priority="322">
      <formula>$N$17="Nível 1"</formula>
    </cfRule>
  </conditionalFormatting>
  <conditionalFormatting sqref="AS57:AS62">
    <cfRule type="expression" dxfId="223" priority="319">
      <formula>$N$29="Nível 3"</formula>
    </cfRule>
    <cfRule type="expression" dxfId="222" priority="320">
      <formula>$N$17="Nível 1"</formula>
    </cfRule>
  </conditionalFormatting>
  <conditionalFormatting sqref="AP29:AP32">
    <cfRule type="expression" dxfId="221" priority="317">
      <formula>$N$29="Nível 3"</formula>
    </cfRule>
    <cfRule type="expression" dxfId="220" priority="318">
      <formula>$N$17="Nível 1"</formula>
    </cfRule>
  </conditionalFormatting>
  <conditionalFormatting sqref="AS29:AS32">
    <cfRule type="expression" dxfId="219" priority="315">
      <formula>$N$29="Nível 3"</formula>
    </cfRule>
    <cfRule type="expression" dxfId="218" priority="316">
      <formula>$N$17="Nível 1"</formula>
    </cfRule>
  </conditionalFormatting>
  <conditionalFormatting sqref="O63">
    <cfRule type="expression" dxfId="217" priority="309">
      <formula>$N$23="Nível 2"</formula>
    </cfRule>
    <cfRule type="expression" dxfId="216" priority="310">
      <formula>$N$17="Nível 1"</formula>
    </cfRule>
  </conditionalFormatting>
  <conditionalFormatting sqref="S63:S64">
    <cfRule type="expression" dxfId="215" priority="307">
      <formula>$N$23="Nível 2"</formula>
    </cfRule>
    <cfRule type="expression" dxfId="214" priority="308">
      <formula>$N$17="Nível 1"</formula>
    </cfRule>
  </conditionalFormatting>
  <conditionalFormatting sqref="S65:S69">
    <cfRule type="expression" dxfId="213" priority="305">
      <formula>$N$23="Nível 2"</formula>
    </cfRule>
    <cfRule type="expression" dxfId="212" priority="306">
      <formula>$N$17="Nível 1"</formula>
    </cfRule>
  </conditionalFormatting>
  <conditionalFormatting sqref="AN63">
    <cfRule type="expression" dxfId="211" priority="303">
      <formula>$N$17="Nível 1"</formula>
    </cfRule>
    <cfRule type="expression" dxfId="210" priority="304">
      <formula>$N$23="Nível 2"</formula>
    </cfRule>
  </conditionalFormatting>
  <conditionalFormatting sqref="AN63">
    <cfRule type="cellIs" dxfId="209" priority="300" operator="equal">
      <formula>"Nível 3"</formula>
    </cfRule>
  </conditionalFormatting>
  <conditionalFormatting sqref="AP65:AP69">
    <cfRule type="expression" dxfId="208" priority="298">
      <formula>$N$23="Nível 2"</formula>
    </cfRule>
    <cfRule type="expression" dxfId="207" priority="299">
      <formula>$N$17="Nível 1"</formula>
    </cfRule>
  </conditionalFormatting>
  <conditionalFormatting sqref="AO65:AO69">
    <cfRule type="expression" dxfId="206" priority="301">
      <formula>$N$17="Nível 1"</formula>
    </cfRule>
    <cfRule type="expression" dxfId="205" priority="302">
      <formula>$N$23="Nível 2"</formula>
    </cfRule>
  </conditionalFormatting>
  <conditionalFormatting sqref="AO63">
    <cfRule type="expression" dxfId="204" priority="296">
      <formula>$N$23="Nível 2"</formula>
    </cfRule>
    <cfRule type="expression" dxfId="203" priority="297">
      <formula>$N$17="Nível 1"</formula>
    </cfRule>
  </conditionalFormatting>
  <conditionalFormatting sqref="AS63:AS64">
    <cfRule type="expression" dxfId="202" priority="294">
      <formula>$N$23="Nível 2"</formula>
    </cfRule>
    <cfRule type="expression" dxfId="201" priority="295">
      <formula>$N$17="Nível 1"</formula>
    </cfRule>
  </conditionalFormatting>
  <conditionalFormatting sqref="AS65:AS69">
    <cfRule type="expression" dxfId="200" priority="292">
      <formula>$N$23="Nível 2"</formula>
    </cfRule>
    <cfRule type="expression" dxfId="199" priority="293">
      <formula>$N$17="Nível 1"</formula>
    </cfRule>
  </conditionalFormatting>
  <conditionalFormatting sqref="AP33:AP37">
    <cfRule type="expression" dxfId="198" priority="288">
      <formula>$N$23="Nível 2"</formula>
    </cfRule>
    <cfRule type="expression" dxfId="197" priority="289">
      <formula>$N$17="Nível 1"</formula>
    </cfRule>
  </conditionalFormatting>
  <conditionalFormatting sqref="AO33:AO37">
    <cfRule type="expression" dxfId="196" priority="290">
      <formula>$N$17="Nível 1"</formula>
    </cfRule>
    <cfRule type="expression" dxfId="195" priority="291">
      <formula>$N$23="Nível 2"</formula>
    </cfRule>
  </conditionalFormatting>
  <conditionalFormatting sqref="AS33:AS37">
    <cfRule type="expression" dxfId="194" priority="286">
      <formula>$N$23="Nível 2"</formula>
    </cfRule>
    <cfRule type="expression" dxfId="193" priority="287">
      <formula>$N$17="Nível 1"</formula>
    </cfRule>
  </conditionalFormatting>
  <conditionalFormatting sqref="X6:X7">
    <cfRule type="expression" dxfId="192" priority="281">
      <formula>AND(AD1&gt;0,$AL$1&lt;1)</formula>
    </cfRule>
  </conditionalFormatting>
  <conditionalFormatting sqref="R40:R41">
    <cfRule type="cellIs" dxfId="191" priority="258" operator="equal">
      <formula>0</formula>
    </cfRule>
  </conditionalFormatting>
  <conditionalFormatting sqref="N13:Z37">
    <cfRule type="expression" dxfId="190" priority="250">
      <formula>$X$6="MINI"</formula>
    </cfRule>
  </conditionalFormatting>
  <conditionalFormatting sqref="A10:K37">
    <cfRule type="expression" dxfId="189" priority="249">
      <formula>$X$6="TAPETE"</formula>
    </cfRule>
  </conditionalFormatting>
  <conditionalFormatting sqref="N47:Z71">
    <cfRule type="expression" dxfId="188" priority="248">
      <formula>$X$6="MINI"</formula>
    </cfRule>
  </conditionalFormatting>
  <conditionalFormatting sqref="A45:K71">
    <cfRule type="expression" dxfId="187" priority="247">
      <formula>$X$41="TAPETE"</formula>
    </cfRule>
  </conditionalFormatting>
  <conditionalFormatting sqref="AB45:AL71">
    <cfRule type="expression" dxfId="186" priority="246">
      <formula>$AX$41="TAPETE"</formula>
    </cfRule>
  </conditionalFormatting>
  <conditionalFormatting sqref="AN47:AZ71">
    <cfRule type="expression" dxfId="185" priority="245">
      <formula>$AX$41="MINI"</formula>
    </cfRule>
  </conditionalFormatting>
  <conditionalFormatting sqref="AN13:AZ37">
    <cfRule type="expression" dxfId="184" priority="244">
      <formula>$AX$6="MINI"</formula>
    </cfRule>
  </conditionalFormatting>
  <conditionalFormatting sqref="AB13:AL37">
    <cfRule type="expression" dxfId="183" priority="243">
      <formula>$AX$6="Tapete"</formula>
    </cfRule>
  </conditionalFormatting>
  <conditionalFormatting sqref="AR5:AR6">
    <cfRule type="cellIs" dxfId="182" priority="242" operator="equal">
      <formula>0</formula>
    </cfRule>
  </conditionalFormatting>
  <conditionalFormatting sqref="AC5:AE6 B40:D41 AC40:AE41">
    <cfRule type="cellIs" dxfId="181" priority="240" operator="equal">
      <formula>0</formula>
    </cfRule>
  </conditionalFormatting>
  <conditionalFormatting sqref="BF5 BB5:BD6 BB44:BF44 BS44:BZ44">
    <cfRule type="cellIs" dxfId="180" priority="231" operator="equal">
      <formula>0</formula>
    </cfRule>
  </conditionalFormatting>
  <conditionalFormatting sqref="BC66:BC71 BC48:BC53">
    <cfRule type="expression" dxfId="179" priority="227">
      <formula>$D$21="Nível 3"</formula>
    </cfRule>
    <cfRule type="expression" dxfId="178" priority="230">
      <formula>$B$21="Nível 1"</formula>
    </cfRule>
  </conditionalFormatting>
  <conditionalFormatting sqref="BD48:BD53 BD57:BD62">
    <cfRule type="expression" dxfId="177" priority="228">
      <formula>$C$21="Nível 2"</formula>
    </cfRule>
    <cfRule type="expression" dxfId="176" priority="229">
      <formula>$B$21="Nível 1"</formula>
    </cfRule>
  </conditionalFormatting>
  <conditionalFormatting sqref="BC64:BC65 BC46:BC47">
    <cfRule type="expression" dxfId="175" priority="225">
      <formula>$D$21="Nível 3"</formula>
    </cfRule>
    <cfRule type="expression" dxfId="174" priority="226">
      <formula>$B$21="Nível 1"</formula>
    </cfRule>
  </conditionalFormatting>
  <conditionalFormatting sqref="BD64:BD65 BD46:BD47">
    <cfRule type="expression" dxfId="173" priority="223">
      <formula>$C$21="Nível 2"</formula>
    </cfRule>
    <cfRule type="expression" dxfId="172" priority="224">
      <formula>$B$21="Nível 1"</formula>
    </cfRule>
  </conditionalFormatting>
  <conditionalFormatting sqref="BB66:BB71 BB48:BB53">
    <cfRule type="expression" dxfId="171" priority="234">
      <formula>$D$21="Nível 3"</formula>
    </cfRule>
    <cfRule type="expression" dxfId="170" priority="235">
      <formula>$C$21="Nível 2"</formula>
    </cfRule>
  </conditionalFormatting>
  <conditionalFormatting sqref="BB64:BB65 BB46:BB47">
    <cfRule type="expression" dxfId="169" priority="236">
      <formula>$D$21="Nível 3"</formula>
    </cfRule>
    <cfRule type="expression" dxfId="168" priority="237">
      <formula>$C$21="Nível 2"</formula>
    </cfRule>
  </conditionalFormatting>
  <conditionalFormatting sqref="BO53:BP56 BS53:BS56">
    <cfRule type="expression" dxfId="167" priority="221">
      <formula>$N$29="Nível 3"</formula>
    </cfRule>
    <cfRule type="expression" dxfId="166" priority="222">
      <formula>$N$23="Nível 2"</formula>
    </cfRule>
  </conditionalFormatting>
  <conditionalFormatting sqref="BN57">
    <cfRule type="expression" dxfId="165" priority="219">
      <formula>$N$29="Nível 3"</formula>
    </cfRule>
    <cfRule type="expression" dxfId="164" priority="220">
      <formula>$N$17="Nível 1"</formula>
    </cfRule>
  </conditionalFormatting>
  <conditionalFormatting sqref="BW51:BZ55">
    <cfRule type="expression" dxfId="163" priority="217">
      <formula>$N$29="Nível 3"</formula>
    </cfRule>
    <cfRule type="expression" dxfId="162" priority="218">
      <formula>$N$23="Nível 2"</formula>
    </cfRule>
  </conditionalFormatting>
  <conditionalFormatting sqref="BV57:BV62">
    <cfRule type="expression" dxfId="161" priority="215">
      <formula>$N$29="Nível 3"</formula>
    </cfRule>
    <cfRule type="expression" dxfId="160" priority="216">
      <formula>$N$17="Nível 1"</formula>
    </cfRule>
  </conditionalFormatting>
  <conditionalFormatting sqref="BN63">
    <cfRule type="expression" dxfId="159" priority="238">
      <formula>$N$17="Nível 1"</formula>
    </cfRule>
    <cfRule type="expression" dxfId="158" priority="239">
      <formula>$N$23="Nível 2"</formula>
    </cfRule>
  </conditionalFormatting>
  <conditionalFormatting sqref="BC55:BD55 BC46:BD46 BC64:BD64">
    <cfRule type="cellIs" dxfId="157" priority="173" operator="equal">
      <formula>0</formula>
    </cfRule>
  </conditionalFormatting>
  <conditionalFormatting sqref="BC57:BC62">
    <cfRule type="expression" dxfId="156" priority="169">
      <formula>$D$21="Nível 3"</formula>
    </cfRule>
    <cfRule type="expression" dxfId="155" priority="172">
      <formula>$B$21="Nível 1"</formula>
    </cfRule>
  </conditionalFormatting>
  <conditionalFormatting sqref="BD66:BD71">
    <cfRule type="expression" dxfId="154" priority="170">
      <formula>$C$21="Nível 2"</formula>
    </cfRule>
    <cfRule type="expression" dxfId="153" priority="171">
      <formula>$B$21="Nível 1"</formula>
    </cfRule>
  </conditionalFormatting>
  <conditionalFormatting sqref="BC55:BC56">
    <cfRule type="expression" dxfId="152" priority="167">
      <formula>$D$21="Nível 3"</formula>
    </cfRule>
    <cfRule type="expression" dxfId="151" priority="168">
      <formula>$B$21="Nível 1"</formula>
    </cfRule>
  </conditionalFormatting>
  <conditionalFormatting sqref="BD55:BD56">
    <cfRule type="expression" dxfId="150" priority="165">
      <formula>$C$21="Nível 2"</formula>
    </cfRule>
    <cfRule type="expression" dxfId="149" priority="166">
      <formula>$B$21="Nível 1"</formula>
    </cfRule>
  </conditionalFormatting>
  <conditionalFormatting sqref="BB57">
    <cfRule type="expression" dxfId="148" priority="174">
      <formula>$D$21="Nível 3"</formula>
    </cfRule>
    <cfRule type="expression" dxfId="147" priority="175">
      <formula>$C$21="Nível 2"</formula>
    </cfRule>
  </conditionalFormatting>
  <conditionalFormatting sqref="BB55">
    <cfRule type="expression" dxfId="146" priority="176">
      <formula>$D$21="Nível 3"</formula>
    </cfRule>
    <cfRule type="expression" dxfId="145" priority="177">
      <formula>$C$21="Nível 2"</formula>
    </cfRule>
  </conditionalFormatting>
  <conditionalFormatting sqref="BN57 BC46:BC47 BC55:BC56 BC64:BC65">
    <cfRule type="cellIs" dxfId="144" priority="164" operator="equal">
      <formula>"Nível 2"</formula>
    </cfRule>
  </conditionalFormatting>
  <conditionalFormatting sqref="BN63 BD64:BD65 BD55:BD56 BD46:BD47">
    <cfRule type="cellIs" dxfId="143" priority="163" operator="equal">
      <formula>"Nível 3"</formula>
    </cfRule>
  </conditionalFormatting>
  <conditionalFormatting sqref="BN51">
    <cfRule type="expression" dxfId="142" priority="161">
      <formula>$N$29="Nível 3"</formula>
    </cfRule>
    <cfRule type="expression" dxfId="141" priority="162">
      <formula>$N$23="Nível 2"</formula>
    </cfRule>
  </conditionalFormatting>
  <conditionalFormatting sqref="BO59:BP62">
    <cfRule type="expression" dxfId="140" priority="159">
      <formula>$N$29="Nível 3"</formula>
    </cfRule>
    <cfRule type="expression" dxfId="139" priority="160">
      <formula>$N$17="Nível 1"</formula>
    </cfRule>
  </conditionalFormatting>
  <conditionalFormatting sqref="BP65:BP69">
    <cfRule type="expression" dxfId="138" priority="157">
      <formula>$N$23="Nível 2"</formula>
    </cfRule>
    <cfRule type="expression" dxfId="137" priority="158">
      <formula>$N$17="Nível 1"</formula>
    </cfRule>
  </conditionalFormatting>
  <conditionalFormatting sqref="BV68">
    <cfRule type="expression" dxfId="136" priority="155">
      <formula>$N$23="Nível 2"</formula>
    </cfRule>
    <cfRule type="expression" dxfId="135" priority="156">
      <formula>$N$17="Nível 1"</formula>
    </cfRule>
  </conditionalFormatting>
  <conditionalFormatting sqref="BO53:BO56">
    <cfRule type="expression" dxfId="134" priority="153">
      <formula>$N$23="Nível 2"</formula>
    </cfRule>
    <cfRule type="expression" dxfId="133" priority="154">
      <formula>$N$29="Nível 3"</formula>
    </cfRule>
  </conditionalFormatting>
  <conditionalFormatting sqref="BO65:BO69">
    <cfRule type="expression" dxfId="132" priority="178">
      <formula>$N$17="Nível 1"</formula>
    </cfRule>
    <cfRule type="expression" dxfId="131" priority="179">
      <formula>$N$23="Nível 2"</formula>
    </cfRule>
  </conditionalFormatting>
  <conditionalFormatting sqref="BV51:BV56">
    <cfRule type="expression" dxfId="130" priority="151">
      <formula>$N$29="Nível 3"</formula>
    </cfRule>
    <cfRule type="expression" dxfId="129" priority="152">
      <formula>$N$23="Nível 2"</formula>
    </cfRule>
  </conditionalFormatting>
  <conditionalFormatting sqref="BW57:BZ61">
    <cfRule type="expression" dxfId="128" priority="149">
      <formula>$N$29="Nível 3"</formula>
    </cfRule>
    <cfRule type="expression" dxfId="127" priority="150">
      <formula>$N$17="Nível 1"</formula>
    </cfRule>
  </conditionalFormatting>
  <conditionalFormatting sqref="BV63:BZ67">
    <cfRule type="expression" dxfId="126" priority="147">
      <formula>$N$23="Nível 2"</formula>
    </cfRule>
    <cfRule type="expression" dxfId="125" priority="148">
      <formula>$N$17="Nível 1"</formula>
    </cfRule>
  </conditionalFormatting>
  <conditionalFormatting sqref="BT51:BU56">
    <cfRule type="expression" dxfId="124" priority="145">
      <formula>$N$29="Nível 3"</formula>
    </cfRule>
    <cfRule type="expression" dxfId="123" priority="146">
      <formula>$N$23="Nível 2"</formula>
    </cfRule>
  </conditionalFormatting>
  <conditionalFormatting sqref="BT57:BT62">
    <cfRule type="expression" dxfId="122" priority="143">
      <formula>$N$29="Nível 3"</formula>
    </cfRule>
    <cfRule type="expression" dxfId="121" priority="144">
      <formula>$N$17="Nível 1"</formula>
    </cfRule>
  </conditionalFormatting>
  <conditionalFormatting sqref="BT63:BT68">
    <cfRule type="expression" dxfId="120" priority="141">
      <formula>$N$23="Nível 2"</formula>
    </cfRule>
    <cfRule type="expression" dxfId="119" priority="142">
      <formula>$N$17="Nível 1"</formula>
    </cfRule>
  </conditionalFormatting>
  <conditionalFormatting sqref="BP8:BQ8">
    <cfRule type="expression" dxfId="118" priority="140">
      <formula>AND(CD1&gt;0,$AE$1&lt;1)</formula>
    </cfRule>
  </conditionalFormatting>
  <conditionalFormatting sqref="BF40 BG41 BP43:BQ43 BL41:BQ42 BE41:BE42 BE43:BM43">
    <cfRule type="cellIs" dxfId="117" priority="133" operator="equal">
      <formula>0</formula>
    </cfRule>
  </conditionalFormatting>
  <conditionalFormatting sqref="BO51 BS51:BS52">
    <cfRule type="expression" dxfId="116" priority="131">
      <formula>$N$29="Nível 3"</formula>
    </cfRule>
    <cfRule type="expression" dxfId="115" priority="132">
      <formula>$N$23="Nível 2"</formula>
    </cfRule>
  </conditionalFormatting>
  <conditionalFormatting sqref="BO57">
    <cfRule type="expression" dxfId="114" priority="117">
      <formula>$N$29="Nível 3"</formula>
    </cfRule>
    <cfRule type="expression" dxfId="113" priority="118">
      <formula>$N$17="Nível 1"</formula>
    </cfRule>
  </conditionalFormatting>
  <conditionalFormatting sqref="BS57:BS62">
    <cfRule type="expression" dxfId="112" priority="115">
      <formula>$N$29="Nível 3"</formula>
    </cfRule>
    <cfRule type="expression" dxfId="111" priority="116">
      <formula>$N$17="Nível 1"</formula>
    </cfRule>
  </conditionalFormatting>
  <conditionalFormatting sqref="BO63">
    <cfRule type="expression" dxfId="110" priority="113">
      <formula>$N$23="Nível 2"</formula>
    </cfRule>
    <cfRule type="expression" dxfId="109" priority="114">
      <formula>$N$17="Nível 1"</formula>
    </cfRule>
  </conditionalFormatting>
  <conditionalFormatting sqref="BS63:BS64">
    <cfRule type="expression" dxfId="108" priority="111">
      <formula>$N$23="Nível 2"</formula>
    </cfRule>
    <cfRule type="expression" dxfId="107" priority="112">
      <formula>$N$17="Nível 1"</formula>
    </cfRule>
  </conditionalFormatting>
  <conditionalFormatting sqref="BS65:BS69">
    <cfRule type="expression" dxfId="106" priority="109">
      <formula>$N$23="Nível 2"</formula>
    </cfRule>
    <cfRule type="expression" dxfId="105" priority="110">
      <formula>$N$17="Nível 1"</formula>
    </cfRule>
  </conditionalFormatting>
  <conditionalFormatting sqref="BN13:BZ13 BN36:BZ37">
    <cfRule type="expression" dxfId="104" priority="106">
      <formula>$X$6="MINI"</formula>
    </cfRule>
  </conditionalFormatting>
  <conditionalFormatting sqref="BA10:BK10 BA29:BK29 BA20:BK20">
    <cfRule type="expression" dxfId="103" priority="105">
      <formula>$X$6="TAPETE"</formula>
    </cfRule>
  </conditionalFormatting>
  <conditionalFormatting sqref="BN47:BZ71">
    <cfRule type="expression" dxfId="102" priority="104">
      <formula>$X$6="MINI"</formula>
    </cfRule>
  </conditionalFormatting>
  <conditionalFormatting sqref="BA45:BK71">
    <cfRule type="expression" dxfId="101" priority="103">
      <formula>$X$41="TAPETE"</formula>
    </cfRule>
  </conditionalFormatting>
  <conditionalFormatting sqref="BB40:BD41">
    <cfRule type="cellIs" dxfId="100" priority="102" operator="equal">
      <formula>0</formula>
    </cfRule>
  </conditionalFormatting>
  <conditionalFormatting sqref="BR5:BR6">
    <cfRule type="cellIs" dxfId="99" priority="101" operator="equal">
      <formula>0</formula>
    </cfRule>
  </conditionalFormatting>
  <conditionalFormatting sqref="AR40:AR41">
    <cfRule type="cellIs" dxfId="98" priority="99" operator="equal">
      <formula>0</formula>
    </cfRule>
  </conditionalFormatting>
  <conditionalFormatting sqref="BR40:BR41">
    <cfRule type="cellIs" dxfId="97" priority="98" operator="equal">
      <formula>0</formula>
    </cfRule>
  </conditionalFormatting>
  <conditionalFormatting sqref="BO19:BP22 BS19:BS22">
    <cfRule type="expression" dxfId="96" priority="94">
      <formula>$N$29="Nível 3"</formula>
    </cfRule>
    <cfRule type="expression" dxfId="95" priority="95">
      <formula>$N$23="Nível 2"</formula>
    </cfRule>
  </conditionalFormatting>
  <conditionalFormatting sqref="BN23">
    <cfRule type="expression" dxfId="94" priority="92">
      <formula>$N$29="Nível 3"</formula>
    </cfRule>
    <cfRule type="expression" dxfId="93" priority="93">
      <formula>$N$17="Nível 1"</formula>
    </cfRule>
  </conditionalFormatting>
  <conditionalFormatting sqref="BW17:BZ21">
    <cfRule type="expression" dxfId="92" priority="90">
      <formula>$N$29="Nível 3"</formula>
    </cfRule>
    <cfRule type="expression" dxfId="91" priority="91">
      <formula>$N$23="Nível 2"</formula>
    </cfRule>
  </conditionalFormatting>
  <conditionalFormatting sqref="BV23:BV28">
    <cfRule type="expression" dxfId="90" priority="88">
      <formula>$N$29="Nível 3"</formula>
    </cfRule>
    <cfRule type="expression" dxfId="89" priority="89">
      <formula>$N$17="Nível 1"</formula>
    </cfRule>
  </conditionalFormatting>
  <conditionalFormatting sqref="BN29">
    <cfRule type="expression" dxfId="88" priority="96">
      <formula>$N$17="Nível 1"</formula>
    </cfRule>
    <cfRule type="expression" dxfId="87" priority="97">
      <formula>$N$23="Nível 2"</formula>
    </cfRule>
  </conditionalFormatting>
  <conditionalFormatting sqref="BN23">
    <cfRule type="cellIs" dxfId="86" priority="85" operator="equal">
      <formula>"Nível 2"</formula>
    </cfRule>
  </conditionalFormatting>
  <conditionalFormatting sqref="BN29">
    <cfRule type="cellIs" dxfId="85" priority="84" operator="equal">
      <formula>"Nível 3"</formula>
    </cfRule>
  </conditionalFormatting>
  <conditionalFormatting sqref="BN17">
    <cfRule type="expression" dxfId="84" priority="82">
      <formula>$N$29="Nível 3"</formula>
    </cfRule>
    <cfRule type="expression" dxfId="83" priority="83">
      <formula>$N$23="Nível 2"</formula>
    </cfRule>
  </conditionalFormatting>
  <conditionalFormatting sqref="BO25:BP28">
    <cfRule type="expression" dxfId="82" priority="80">
      <formula>$N$29="Nível 3"</formula>
    </cfRule>
    <cfRule type="expression" dxfId="81" priority="81">
      <formula>$N$17="Nível 1"</formula>
    </cfRule>
  </conditionalFormatting>
  <conditionalFormatting sqref="BP31:BP35">
    <cfRule type="expression" dxfId="80" priority="78">
      <formula>$N$23="Nível 2"</formula>
    </cfRule>
    <cfRule type="expression" dxfId="79" priority="79">
      <formula>$N$17="Nível 1"</formula>
    </cfRule>
  </conditionalFormatting>
  <conditionalFormatting sqref="BV34">
    <cfRule type="expression" dxfId="78" priority="76">
      <formula>$N$23="Nível 2"</formula>
    </cfRule>
    <cfRule type="expression" dxfId="77" priority="77">
      <formula>$N$17="Nível 1"</formula>
    </cfRule>
  </conditionalFormatting>
  <conditionalFormatting sqref="BO19:BO22">
    <cfRule type="expression" dxfId="76" priority="74">
      <formula>$N$23="Nível 2"</formula>
    </cfRule>
    <cfRule type="expression" dxfId="75" priority="75">
      <formula>$N$29="Nível 3"</formula>
    </cfRule>
  </conditionalFormatting>
  <conditionalFormatting sqref="BO31:BO35">
    <cfRule type="expression" dxfId="74" priority="86">
      <formula>$N$17="Nível 1"</formula>
    </cfRule>
    <cfRule type="expression" dxfId="73" priority="87">
      <formula>$N$23="Nível 2"</formula>
    </cfRule>
  </conditionalFormatting>
  <conditionalFormatting sqref="BV17:BV22">
    <cfRule type="expression" dxfId="72" priority="72">
      <formula>$N$29="Nível 3"</formula>
    </cfRule>
    <cfRule type="expression" dxfId="71" priority="73">
      <formula>$N$23="Nível 2"</formula>
    </cfRule>
  </conditionalFormatting>
  <conditionalFormatting sqref="BW23:BZ27">
    <cfRule type="expression" dxfId="70" priority="70">
      <formula>$N$29="Nível 3"</formula>
    </cfRule>
    <cfRule type="expression" dxfId="69" priority="71">
      <formula>$N$17="Nível 1"</formula>
    </cfRule>
  </conditionalFormatting>
  <conditionalFormatting sqref="BV29:BZ33">
    <cfRule type="expression" dxfId="68" priority="68">
      <formula>$N$23="Nível 2"</formula>
    </cfRule>
    <cfRule type="expression" dxfId="67" priority="69">
      <formula>$N$17="Nível 1"</formula>
    </cfRule>
  </conditionalFormatting>
  <conditionalFormatting sqref="BT17:BU22">
    <cfRule type="expression" dxfId="66" priority="66">
      <formula>$N$29="Nível 3"</formula>
    </cfRule>
    <cfRule type="expression" dxfId="65" priority="67">
      <formula>$N$23="Nível 2"</formula>
    </cfRule>
  </conditionalFormatting>
  <conditionalFormatting sqref="BT23:BT28">
    <cfRule type="expression" dxfId="64" priority="64">
      <formula>$N$29="Nível 3"</formula>
    </cfRule>
    <cfRule type="expression" dxfId="63" priority="65">
      <formula>$N$17="Nível 1"</formula>
    </cfRule>
  </conditionalFormatting>
  <conditionalFormatting sqref="BT29:BT34">
    <cfRule type="expression" dxfId="62" priority="62">
      <formula>$N$23="Nível 2"</formula>
    </cfRule>
    <cfRule type="expression" dxfId="61" priority="63">
      <formula>$N$17="Nível 1"</formula>
    </cfRule>
  </conditionalFormatting>
  <conditionalFormatting sqref="BO17 BS17:BS18">
    <cfRule type="expression" dxfId="60" priority="60">
      <formula>$N$29="Nível 3"</formula>
    </cfRule>
    <cfRule type="expression" dxfId="59" priority="61">
      <formula>$N$23="Nível 2"</formula>
    </cfRule>
  </conditionalFormatting>
  <conditionalFormatting sqref="BO23">
    <cfRule type="expression" dxfId="58" priority="58">
      <formula>$N$29="Nível 3"</formula>
    </cfRule>
    <cfRule type="expression" dxfId="57" priority="59">
      <formula>$N$17="Nível 1"</formula>
    </cfRule>
  </conditionalFormatting>
  <conditionalFormatting sqref="BS23:BS28">
    <cfRule type="expression" dxfId="56" priority="56">
      <formula>$N$29="Nível 3"</formula>
    </cfRule>
    <cfRule type="expression" dxfId="55" priority="57">
      <formula>$N$17="Nível 1"</formula>
    </cfRule>
  </conditionalFormatting>
  <conditionalFormatting sqref="BO29">
    <cfRule type="expression" dxfId="54" priority="54">
      <formula>$N$23="Nível 2"</formula>
    </cfRule>
    <cfRule type="expression" dxfId="53" priority="55">
      <formula>$N$17="Nível 1"</formula>
    </cfRule>
  </conditionalFormatting>
  <conditionalFormatting sqref="BS29:BS30">
    <cfRule type="expression" dxfId="52" priority="52">
      <formula>$N$23="Nível 2"</formula>
    </cfRule>
    <cfRule type="expression" dxfId="51" priority="53">
      <formula>$N$17="Nível 1"</formula>
    </cfRule>
  </conditionalFormatting>
  <conditionalFormatting sqref="BS31:BS35">
    <cfRule type="expression" dxfId="50" priority="50">
      <formula>$N$23="Nível 2"</formula>
    </cfRule>
    <cfRule type="expression" dxfId="49" priority="51">
      <formula>$N$17="Nível 1"</formula>
    </cfRule>
  </conditionalFormatting>
  <conditionalFormatting sqref="BN14:BZ35">
    <cfRule type="expression" dxfId="48" priority="49">
      <formula>$X$6="MINI"</formula>
    </cfRule>
  </conditionalFormatting>
  <conditionalFormatting sqref="BC32:BC37">
    <cfRule type="expression" dxfId="47" priority="43">
      <formula>$D$21="Nível 3"</formula>
    </cfRule>
    <cfRule type="expression" dxfId="46" priority="44">
      <formula>$B$21="Nível 1"</formula>
    </cfRule>
  </conditionalFormatting>
  <conditionalFormatting sqref="BC30:BC31">
    <cfRule type="expression" dxfId="45" priority="41">
      <formula>$D$21="Nível 3"</formula>
    </cfRule>
    <cfRule type="expression" dxfId="44" priority="42">
      <formula>$B$21="Nível 1"</formula>
    </cfRule>
  </conditionalFormatting>
  <conditionalFormatting sqref="BD30:BD31">
    <cfRule type="expression" dxfId="43" priority="39">
      <formula>$C$21="Nível 2"</formula>
    </cfRule>
    <cfRule type="expression" dxfId="42" priority="40">
      <formula>$B$21="Nível 1"</formula>
    </cfRule>
  </conditionalFormatting>
  <conditionalFormatting sqref="BB32:BB37">
    <cfRule type="expression" dxfId="41" priority="45">
      <formula>$D$21="Nível 3"</formula>
    </cfRule>
    <cfRule type="expression" dxfId="40" priority="46">
      <formula>$C$21="Nível 2"</formula>
    </cfRule>
  </conditionalFormatting>
  <conditionalFormatting sqref="BB30:BB31">
    <cfRule type="expression" dxfId="39" priority="47">
      <formula>$D$21="Nível 3"</formula>
    </cfRule>
    <cfRule type="expression" dxfId="38" priority="48">
      <formula>$C$21="Nível 2"</formula>
    </cfRule>
  </conditionalFormatting>
  <conditionalFormatting sqref="BC30:BD30">
    <cfRule type="cellIs" dxfId="37" priority="38" operator="equal">
      <formula>0</formula>
    </cfRule>
  </conditionalFormatting>
  <conditionalFormatting sqref="BD32:BD37">
    <cfRule type="expression" dxfId="36" priority="36">
      <formula>$C$21="Nível 2"</formula>
    </cfRule>
    <cfRule type="expression" dxfId="35" priority="37">
      <formula>$B$21="Nível 1"</formula>
    </cfRule>
  </conditionalFormatting>
  <conditionalFormatting sqref="BC30:BC31">
    <cfRule type="cellIs" dxfId="34" priority="35" operator="equal">
      <formula>"Nível 2"</formula>
    </cfRule>
  </conditionalFormatting>
  <conditionalFormatting sqref="BD30:BD31">
    <cfRule type="cellIs" dxfId="33" priority="34" operator="equal">
      <formula>"Nível 3"</formula>
    </cfRule>
  </conditionalFormatting>
  <conditionalFormatting sqref="BA30:BK37">
    <cfRule type="expression" dxfId="32" priority="33">
      <formula>$X$41="TAPETE"</formula>
    </cfRule>
  </conditionalFormatting>
  <conditionalFormatting sqref="BD23:BD28">
    <cfRule type="expression" dxfId="31" priority="31">
      <formula>$C$21="Nível 2"</formula>
    </cfRule>
    <cfRule type="expression" dxfId="30" priority="32">
      <formula>$B$21="Nível 1"</formula>
    </cfRule>
  </conditionalFormatting>
  <conditionalFormatting sqref="BC21:BD21">
    <cfRule type="cellIs" dxfId="29" priority="26" operator="equal">
      <formula>0</formula>
    </cfRule>
  </conditionalFormatting>
  <conditionalFormatting sqref="BC23:BC28">
    <cfRule type="expression" dxfId="28" priority="24">
      <formula>$D$21="Nível 3"</formula>
    </cfRule>
    <cfRule type="expression" dxfId="27" priority="25">
      <formula>$B$21="Nível 1"</formula>
    </cfRule>
  </conditionalFormatting>
  <conditionalFormatting sqref="BC21:BC22">
    <cfRule type="expression" dxfId="26" priority="22">
      <formula>$D$21="Nível 3"</formula>
    </cfRule>
    <cfRule type="expression" dxfId="25" priority="23">
      <formula>$B$21="Nível 1"</formula>
    </cfRule>
  </conditionalFormatting>
  <conditionalFormatting sqref="BD21:BD22">
    <cfRule type="expression" dxfId="24" priority="20">
      <formula>$C$21="Nível 2"</formula>
    </cfRule>
    <cfRule type="expression" dxfId="23" priority="21">
      <formula>$B$21="Nível 1"</formula>
    </cfRule>
  </conditionalFormatting>
  <conditionalFormatting sqref="BB23">
    <cfRule type="expression" dxfId="22" priority="27">
      <formula>$D$21="Nível 3"</formula>
    </cfRule>
    <cfRule type="expression" dxfId="21" priority="28">
      <formula>$C$21="Nível 2"</formula>
    </cfRule>
  </conditionalFormatting>
  <conditionalFormatting sqref="BB21">
    <cfRule type="expression" dxfId="20" priority="29">
      <formula>$D$21="Nível 3"</formula>
    </cfRule>
    <cfRule type="expression" dxfId="19" priority="30">
      <formula>$C$21="Nível 2"</formula>
    </cfRule>
  </conditionalFormatting>
  <conditionalFormatting sqref="BC21:BC22">
    <cfRule type="cellIs" dxfId="18" priority="19" operator="equal">
      <formula>"Nível 2"</formula>
    </cfRule>
  </conditionalFormatting>
  <conditionalFormatting sqref="BD21:BD22">
    <cfRule type="cellIs" dxfId="17" priority="18" operator="equal">
      <formula>"Nível 3"</formula>
    </cfRule>
  </conditionalFormatting>
  <conditionalFormatting sqref="BA21:BK28">
    <cfRule type="expression" dxfId="16" priority="17">
      <formula>$X$41="TAPETE"</formula>
    </cfRule>
  </conditionalFormatting>
  <conditionalFormatting sqref="BC14:BC19">
    <cfRule type="expression" dxfId="15" priority="9">
      <formula>$D$21="Nível 3"</formula>
    </cfRule>
    <cfRule type="expression" dxfId="14" priority="12">
      <formula>$B$21="Nível 1"</formula>
    </cfRule>
  </conditionalFormatting>
  <conditionalFormatting sqref="BD14:BD19">
    <cfRule type="expression" dxfId="13" priority="10">
      <formula>$C$21="Nível 2"</formula>
    </cfRule>
    <cfRule type="expression" dxfId="12" priority="11">
      <formula>$B$21="Nível 1"</formula>
    </cfRule>
  </conditionalFormatting>
  <conditionalFormatting sqref="BC11:BC13">
    <cfRule type="expression" dxfId="11" priority="7">
      <formula>$D$21="Nível 3"</formula>
    </cfRule>
    <cfRule type="expression" dxfId="10" priority="8">
      <formula>$B$21="Nível 1"</formula>
    </cfRule>
  </conditionalFormatting>
  <conditionalFormatting sqref="BD11:BD13">
    <cfRule type="expression" dxfId="9" priority="5">
      <formula>$C$21="Nível 2"</formula>
    </cfRule>
    <cfRule type="expression" dxfId="8" priority="6">
      <formula>$B$21="Nível 1"</formula>
    </cfRule>
  </conditionalFormatting>
  <conditionalFormatting sqref="BB14:BB19">
    <cfRule type="expression" dxfId="7" priority="13">
      <formula>$D$21="Nível 3"</formula>
    </cfRule>
    <cfRule type="expression" dxfId="6" priority="14">
      <formula>$C$21="Nível 2"</formula>
    </cfRule>
  </conditionalFormatting>
  <conditionalFormatting sqref="BB11:BB13">
    <cfRule type="expression" dxfId="5" priority="15">
      <formula>$D$21="Nível 3"</formula>
    </cfRule>
    <cfRule type="expression" dxfId="4" priority="16">
      <formula>$C$21="Nível 2"</formula>
    </cfRule>
  </conditionalFormatting>
  <conditionalFormatting sqref="BC11:BD12">
    <cfRule type="cellIs" dxfId="3" priority="4" operator="equal">
      <formula>0</formula>
    </cfRule>
  </conditionalFormatting>
  <conditionalFormatting sqref="BC11:BC13">
    <cfRule type="cellIs" dxfId="2" priority="3" operator="equal">
      <formula>"Nível 2"</formula>
    </cfRule>
  </conditionalFormatting>
  <conditionalFormatting sqref="BD11:BD13">
    <cfRule type="cellIs" dxfId="1" priority="2" operator="equal">
      <formula>"Nível 3"</formula>
    </cfRule>
  </conditionalFormatting>
  <conditionalFormatting sqref="BA11:BK19">
    <cfRule type="expression" dxfId="0" priority="1">
      <formula>$X$6="TAPETE"</formula>
    </cfRule>
  </conditionalFormatting>
  <dataValidations count="9">
    <dataValidation type="list" allowBlank="1" showInputMessage="1" showErrorMessage="1" sqref="P8:Q8 BP8:BQ8">
      <formula1>sexo</formula1>
    </dataValidation>
    <dataValidation type="list" allowBlank="1" showInputMessage="1" showErrorMessage="1" sqref="Z5">
      <formula1>nível</formula1>
    </dataValidation>
    <dataValidation type="list" allowBlank="1" showInputMessage="1" showErrorMessage="1" sqref="C23:C28 C32:C37">
      <formula1>nível2</formula1>
    </dataValidation>
    <dataValidation type="list" allowBlank="1" showInputMessage="1" showErrorMessage="1" sqref="B32:B37">
      <formula1>nivel1.1</formula1>
    </dataValidation>
    <dataValidation type="list" allowBlank="1" showInputMessage="1" showErrorMessage="1" sqref="D32:D37 D23:D28">
      <formula1>nível3</formula1>
    </dataValidation>
    <dataValidation type="list" allowBlank="1" showInputMessage="1" showErrorMessage="1" sqref="P25:P28">
      <formula1>tumbling2</formula1>
    </dataValidation>
    <dataValidation type="list" allowBlank="1" showInputMessage="1" showErrorMessage="1" sqref="P31:P35">
      <formula1>tumbling3</formula1>
    </dataValidation>
    <dataValidation type="list" allowBlank="1" showInputMessage="1" showErrorMessage="1" sqref="O17">
      <formula1>séries</formula1>
    </dataValidation>
    <dataValidation type="list" allowBlank="1" showInputMessage="1" showErrorMessage="1" sqref="X6:X7">
      <formula1>especialidades</formula1>
    </dataValidation>
  </dataValidations>
  <printOptions horizontalCentered="1" verticalCentered="1"/>
  <pageMargins left="0" right="0" top="0" bottom="0" header="0.31496062992125984" footer="0.31496062992125984"/>
  <pageSetup paperSize="9" scale="32" orientation="landscape" verticalDpi="300" r:id="rId1"/>
  <rowBreaks count="1" manualBreakCount="1">
    <brk id="71" max="51" man="1"/>
  </rowBreaks>
  <colBreaks count="2" manualBreakCount="2">
    <brk id="27" min="4" max="70" man="1"/>
    <brk id="52" min="4" max="70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="85" zoomScaleNormal="100" zoomScaleSheetLayoutView="85" workbookViewId="0">
      <selection activeCell="A7" sqref="A7:M8"/>
    </sheetView>
  </sheetViews>
  <sheetFormatPr defaultRowHeight="15"/>
  <cols>
    <col min="1" max="1" width="34.28515625" bestFit="1" customWidth="1"/>
  </cols>
  <sheetData>
    <row r="1" spans="1:13" s="3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3" customForma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" customForma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>
      <c r="A5" s="33"/>
      <c r="B5" s="4"/>
      <c r="C5" s="34"/>
      <c r="D5" s="3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33"/>
      <c r="B6" s="4"/>
      <c r="C6" s="34"/>
      <c r="D6" s="3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335" t="s">
        <v>56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</row>
    <row r="8" spans="1:13" ht="35.2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</row>
    <row r="9" spans="1:13" s="3" customFormat="1" ht="35.25" customHeight="1">
      <c r="A9" s="339" t="s">
        <v>105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</row>
    <row r="10" spans="1:13" s="3" customFormat="1" ht="35.2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</row>
    <row r="11" spans="1:13" s="3" customFormat="1" ht="35.25" customHeigh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</row>
    <row r="12" spans="1:13" s="3" customFormat="1" ht="15.7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thickTop="1">
      <c r="A13" s="336" t="s">
        <v>82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</row>
    <row r="14" spans="1:13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</row>
    <row r="15" spans="1:13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</row>
    <row r="16" spans="1:13" ht="18" customHeight="1">
      <c r="A16" s="337" t="s">
        <v>169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</row>
    <row r="17" spans="1:13" ht="18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</row>
    <row r="18" spans="1:13" ht="18" customHeight="1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</row>
    <row r="19" spans="1:13">
      <c r="A19" s="337" t="s">
        <v>57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</row>
    <row r="20" spans="1:13">
      <c r="A20" s="337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</row>
    <row r="21" spans="1:13">
      <c r="A21" s="337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</row>
    <row r="22" spans="1:13">
      <c r="A22" s="337" t="s">
        <v>70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</row>
    <row r="23" spans="1:13">
      <c r="A23" s="337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</row>
    <row r="24" spans="1:13" ht="15.75" thickBot="1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1:13" ht="15.75" thickTop="1"/>
  </sheetData>
  <sheetProtection algorithmName="SHA-512" hashValue="tPMUmdddeE6+XfmyIpJrcdA82asB9dqYLZMt3Wij4/76+RcGLCd/eUcllGkKQkljxYIo4YJ3hCAQT5riaezYwg==" saltValue="17Xh+eEy6X3tfnD+Mlqk6Q==" spinCount="100000" sheet="1" objects="1" scenarios="1" selectLockedCells="1"/>
  <mergeCells count="6">
    <mergeCell ref="A7:M8"/>
    <mergeCell ref="A13:M15"/>
    <mergeCell ref="A16:M18"/>
    <mergeCell ref="A19:M21"/>
    <mergeCell ref="A22:M24"/>
    <mergeCell ref="A9:M11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13</vt:i4>
      </vt:variant>
    </vt:vector>
  </HeadingPairs>
  <TitlesOfParts>
    <vt:vector size="15" baseType="lpstr">
      <vt:lpstr>carta de competição - trampolim</vt:lpstr>
      <vt:lpstr>instruções</vt:lpstr>
      <vt:lpstr>'carta de competição - trampolim'!Área_de_Impressão</vt:lpstr>
      <vt:lpstr>encontros</vt:lpstr>
      <vt:lpstr>escolas</vt:lpstr>
      <vt:lpstr>especialidades</vt:lpstr>
      <vt:lpstr>nível</vt:lpstr>
      <vt:lpstr>nivel1.1</vt:lpstr>
      <vt:lpstr>nível2</vt:lpstr>
      <vt:lpstr>nível3</vt:lpstr>
      <vt:lpstr>séries</vt:lpstr>
      <vt:lpstr>sexo</vt:lpstr>
      <vt:lpstr>tumbling1</vt:lpstr>
      <vt:lpstr>tumbling2</vt:lpstr>
      <vt:lpstr>tumbling3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</dc:creator>
  <cp:lastModifiedBy>Carlos Dias</cp:lastModifiedBy>
  <cp:lastPrinted>2016-11-19T11:50:40Z</cp:lastPrinted>
  <dcterms:created xsi:type="dcterms:W3CDTF">2012-01-02T18:46:05Z</dcterms:created>
  <dcterms:modified xsi:type="dcterms:W3CDTF">2017-01-24T21:47:18Z</dcterms:modified>
</cp:coreProperties>
</file>